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style1.xml" ContentType="application/vnd.ms-office.chartsty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olors1.xml" ContentType="application/vnd.ms-office.chartcolorsty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4385" activeTab="1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definedNames>
    <definedName name="a">Sheet1!$C$33</definedName>
    <definedName name="a_bell">Sheet1!$B$41</definedName>
    <definedName name="b">Sheet1!$C$34</definedName>
    <definedName name="b_bell">Sheet1!$B$42</definedName>
    <definedName name="c_">Sheet1!$C$35</definedName>
    <definedName name="c_bell">Sheet1!$B$43</definedName>
    <definedName name="d">Sheet1!$C$36</definedName>
    <definedName name="e">Sheet1!$C$37</definedName>
    <definedName name="f">Sheet1!$C$38</definedName>
    <definedName name="t">Sheet1!$K1</definedName>
    <definedName name="x">Sheet1!$B1</definedName>
  </definedNames>
  <calcPr calcId="125725"/>
</workbook>
</file>

<file path=xl/calcChain.xml><?xml version="1.0" encoding="utf-8"?>
<calcChain xmlns="http://schemas.openxmlformats.org/spreadsheetml/2006/main">
  <c r="E78" i="2"/>
  <c r="E94"/>
  <c r="E25"/>
  <c r="D19"/>
  <c r="E29" s="1"/>
  <c r="D13"/>
  <c r="D29" s="1"/>
  <c r="D3"/>
  <c r="C61" s="1"/>
  <c r="C34"/>
  <c r="J2" i="5"/>
  <c r="J3"/>
  <c r="J4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I3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"/>
  <c r="K7"/>
  <c r="G3"/>
  <c r="G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"/>
  <c r="H3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"/>
  <c r="D27"/>
  <c r="D26"/>
  <c r="L2" i="4"/>
  <c r="L3"/>
  <c r="L4"/>
  <c r="L5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1"/>
  <c r="K27"/>
  <c r="K28"/>
  <c r="K29"/>
  <c r="K30"/>
  <c r="K31"/>
  <c r="K32"/>
  <c r="K33"/>
  <c r="K34"/>
  <c r="K35"/>
  <c r="K36"/>
  <c r="K37"/>
  <c r="K38"/>
  <c r="K39"/>
  <c r="K40"/>
  <c r="K41"/>
  <c r="K42"/>
  <c r="K43"/>
  <c r="K2"/>
  <c r="K3"/>
  <c r="K4"/>
  <c r="K5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1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2"/>
  <c r="H3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1"/>
  <c r="G2"/>
  <c r="G3"/>
  <c r="G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1"/>
  <c r="E2"/>
  <c r="E3"/>
  <c r="E4"/>
  <c r="E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1"/>
  <c r="F3" i="3"/>
  <c r="F4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2"/>
  <c r="H24"/>
  <c r="J24"/>
  <c r="C39" i="2"/>
  <c r="C66"/>
  <c r="C71"/>
  <c r="C103"/>
  <c r="C109"/>
  <c r="D2" i="4"/>
  <c r="D3"/>
  <c r="D4"/>
  <c r="D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1"/>
  <c r="C26" i="3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25"/>
  <c r="D30"/>
  <c r="D31"/>
  <c r="D32"/>
  <c r="D33"/>
  <c r="D34"/>
  <c r="D35"/>
  <c r="D36"/>
  <c r="D37"/>
  <c r="D38"/>
  <c r="D39"/>
  <c r="D40"/>
  <c r="D41"/>
  <c r="D42"/>
  <c r="D43"/>
  <c r="D44"/>
  <c r="D45"/>
  <c r="D46"/>
  <c r="D26"/>
  <c r="D27"/>
  <c r="D28"/>
  <c r="D29"/>
  <c r="D25"/>
  <c r="E3"/>
  <c r="E4"/>
  <c r="E5"/>
  <c r="E6"/>
  <c r="E42" s="1"/>
  <c r="E7"/>
  <c r="E8"/>
  <c r="E43" s="1"/>
  <c r="E9"/>
  <c r="E10"/>
  <c r="E38" s="1"/>
  <c r="E11"/>
  <c r="E12"/>
  <c r="E13"/>
  <c r="E14"/>
  <c r="E45" s="1"/>
  <c r="E44"/>
  <c r="E41"/>
  <c r="E15"/>
  <c r="E16"/>
  <c r="E39" s="1"/>
  <c r="E37"/>
  <c r="E36"/>
  <c r="E17"/>
  <c r="E18"/>
  <c r="E34" s="1"/>
  <c r="E33"/>
  <c r="E31"/>
  <c r="E30"/>
  <c r="E19"/>
  <c r="E29" s="1"/>
  <c r="E20"/>
  <c r="E28" s="1"/>
  <c r="E21"/>
  <c r="E27" s="1"/>
  <c r="E22"/>
  <c r="E26" s="1"/>
  <c r="E23"/>
  <c r="E25" s="1"/>
  <c r="E24"/>
  <c r="E2"/>
  <c r="E98" i="2" l="1"/>
  <c r="E82"/>
  <c r="E102"/>
  <c r="E86"/>
  <c r="E106"/>
  <c r="E90"/>
  <c r="E74"/>
  <c r="E70"/>
  <c r="E66"/>
  <c r="E62"/>
  <c r="E58"/>
  <c r="E54"/>
  <c r="E50"/>
  <c r="E46"/>
  <c r="E42"/>
  <c r="E38"/>
  <c r="E34"/>
  <c r="E30"/>
  <c r="E26"/>
  <c r="E107"/>
  <c r="E103"/>
  <c r="E99"/>
  <c r="E95"/>
  <c r="E91"/>
  <c r="E87"/>
  <c r="E83"/>
  <c r="E79"/>
  <c r="E75"/>
  <c r="E71"/>
  <c r="E67"/>
  <c r="E63"/>
  <c r="E59"/>
  <c r="E55"/>
  <c r="E51"/>
  <c r="E47"/>
  <c r="E43"/>
  <c r="E39"/>
  <c r="E35"/>
  <c r="E31"/>
  <c r="E27"/>
  <c r="E108"/>
  <c r="E104"/>
  <c r="E100"/>
  <c r="E96"/>
  <c r="E92"/>
  <c r="E88"/>
  <c r="E84"/>
  <c r="E80"/>
  <c r="E76"/>
  <c r="E72"/>
  <c r="E68"/>
  <c r="E64"/>
  <c r="E60"/>
  <c r="E56"/>
  <c r="E52"/>
  <c r="E48"/>
  <c r="E44"/>
  <c r="E40"/>
  <c r="E36"/>
  <c r="E32"/>
  <c r="E28"/>
  <c r="E109"/>
  <c r="E105"/>
  <c r="E101"/>
  <c r="E97"/>
  <c r="E93"/>
  <c r="E89"/>
  <c r="E85"/>
  <c r="E81"/>
  <c r="E77"/>
  <c r="E73"/>
  <c r="E69"/>
  <c r="E65"/>
  <c r="E61"/>
  <c r="E57"/>
  <c r="E53"/>
  <c r="E49"/>
  <c r="E45"/>
  <c r="E41"/>
  <c r="E37"/>
  <c r="E33"/>
  <c r="D102"/>
  <c r="D86"/>
  <c r="D106"/>
  <c r="D90"/>
  <c r="D74"/>
  <c r="D94"/>
  <c r="D78"/>
  <c r="D25"/>
  <c r="D98"/>
  <c r="D82"/>
  <c r="D70"/>
  <c r="D66"/>
  <c r="D62"/>
  <c r="D58"/>
  <c r="D54"/>
  <c r="D50"/>
  <c r="D46"/>
  <c r="D42"/>
  <c r="D38"/>
  <c r="D34"/>
  <c r="D30"/>
  <c r="D26"/>
  <c r="D107"/>
  <c r="D103"/>
  <c r="D99"/>
  <c r="D95"/>
  <c r="D91"/>
  <c r="D87"/>
  <c r="D83"/>
  <c r="D79"/>
  <c r="D75"/>
  <c r="D71"/>
  <c r="D67"/>
  <c r="D63"/>
  <c r="D59"/>
  <c r="D55"/>
  <c r="D51"/>
  <c r="D47"/>
  <c r="D43"/>
  <c r="D39"/>
  <c r="D35"/>
  <c r="D31"/>
  <c r="D27"/>
  <c r="D108"/>
  <c r="D104"/>
  <c r="D100"/>
  <c r="D96"/>
  <c r="D92"/>
  <c r="D88"/>
  <c r="D84"/>
  <c r="D80"/>
  <c r="D76"/>
  <c r="D72"/>
  <c r="D68"/>
  <c r="D64"/>
  <c r="D60"/>
  <c r="D56"/>
  <c r="D52"/>
  <c r="D48"/>
  <c r="D44"/>
  <c r="D40"/>
  <c r="D36"/>
  <c r="D32"/>
  <c r="D28"/>
  <c r="D109"/>
  <c r="D105"/>
  <c r="D101"/>
  <c r="D97"/>
  <c r="D93"/>
  <c r="D89"/>
  <c r="D85"/>
  <c r="D81"/>
  <c r="D77"/>
  <c r="D73"/>
  <c r="D69"/>
  <c r="D65"/>
  <c r="D61"/>
  <c r="D57"/>
  <c r="D53"/>
  <c r="D49"/>
  <c r="D45"/>
  <c r="D41"/>
  <c r="D37"/>
  <c r="D33"/>
  <c r="C82"/>
  <c r="C45"/>
  <c r="C87"/>
  <c r="C27"/>
  <c r="C93"/>
  <c r="C50"/>
  <c r="C29"/>
  <c r="C98"/>
  <c r="C77"/>
  <c r="C55"/>
  <c r="C73"/>
  <c r="C62"/>
  <c r="C25"/>
  <c r="C105"/>
  <c r="C99"/>
  <c r="C94"/>
  <c r="C89"/>
  <c r="C83"/>
  <c r="C78"/>
  <c r="C67"/>
  <c r="C57"/>
  <c r="C51"/>
  <c r="C46"/>
  <c r="C41"/>
  <c r="C35"/>
  <c r="C30"/>
  <c r="C28"/>
  <c r="C106"/>
  <c r="C101"/>
  <c r="C95"/>
  <c r="C90"/>
  <c r="C85"/>
  <c r="C79"/>
  <c r="C74"/>
  <c r="C69"/>
  <c r="C63"/>
  <c r="C58"/>
  <c r="C53"/>
  <c r="C47"/>
  <c r="C42"/>
  <c r="C37"/>
  <c r="C31"/>
  <c r="C26"/>
  <c r="C107"/>
  <c r="C102"/>
  <c r="C97"/>
  <c r="C91"/>
  <c r="C86"/>
  <c r="C81"/>
  <c r="C75"/>
  <c r="C70"/>
  <c r="C65"/>
  <c r="C59"/>
  <c r="C54"/>
  <c r="C49"/>
  <c r="C43"/>
  <c r="C38"/>
  <c r="C33"/>
  <c r="C108"/>
  <c r="C104"/>
  <c r="C100"/>
  <c r="C96"/>
  <c r="C92"/>
  <c r="C88"/>
  <c r="C84"/>
  <c r="C80"/>
  <c r="C76"/>
  <c r="C72"/>
  <c r="C68"/>
  <c r="C64"/>
  <c r="C60"/>
  <c r="C56"/>
  <c r="C52"/>
  <c r="C48"/>
  <c r="C44"/>
  <c r="C40"/>
  <c r="C36"/>
  <c r="C32"/>
  <c r="E32" i="3"/>
  <c r="E40"/>
  <c r="E35"/>
  <c r="E46"/>
  <c r="X33" i="1" l="1"/>
  <c r="T56"/>
  <c r="U56" s="1"/>
  <c r="T55"/>
  <c r="U55" s="1"/>
  <c r="T54"/>
  <c r="U54" s="1"/>
  <c r="T53"/>
  <c r="U53" s="1"/>
  <c r="T52"/>
  <c r="U52" s="1"/>
  <c r="T51"/>
  <c r="U51" s="1"/>
  <c r="T50"/>
  <c r="U50" s="1"/>
  <c r="T49"/>
  <c r="U49" s="1"/>
  <c r="T48"/>
  <c r="U48" s="1"/>
  <c r="T47"/>
  <c r="U47" s="1"/>
  <c r="T46"/>
  <c r="U46" s="1"/>
  <c r="K19"/>
  <c r="K20"/>
  <c r="K21"/>
  <c r="K22"/>
  <c r="K23"/>
  <c r="K24"/>
  <c r="K25"/>
  <c r="K26"/>
  <c r="K27"/>
  <c r="K28"/>
  <c r="K18"/>
  <c r="G19"/>
  <c r="M47"/>
  <c r="M48"/>
  <c r="M49"/>
  <c r="M50"/>
  <c r="M51"/>
  <c r="M46"/>
  <c r="P47"/>
  <c r="P48"/>
  <c r="P49"/>
  <c r="P50"/>
  <c r="P51"/>
  <c r="P52"/>
  <c r="P53"/>
  <c r="P54"/>
  <c r="P55"/>
  <c r="P56"/>
  <c r="P46"/>
  <c r="O47"/>
  <c r="O48"/>
  <c r="O49"/>
  <c r="O50"/>
  <c r="O51"/>
  <c r="O52"/>
  <c r="O53"/>
  <c r="O54"/>
  <c r="O55"/>
  <c r="O56"/>
  <c r="O46"/>
  <c r="L47"/>
  <c r="L48"/>
  <c r="L49"/>
  <c r="L50"/>
  <c r="L51"/>
  <c r="L46"/>
  <c r="G52"/>
  <c r="G53"/>
  <c r="G54"/>
  <c r="G55"/>
  <c r="G56"/>
  <c r="G51"/>
  <c r="G50"/>
  <c r="G49"/>
  <c r="G48"/>
  <c r="G47"/>
  <c r="G46"/>
  <c r="F47"/>
  <c r="F48"/>
  <c r="F49"/>
  <c r="F50"/>
  <c r="F51"/>
  <c r="F52"/>
  <c r="F53"/>
  <c r="F54"/>
  <c r="F55"/>
  <c r="F56"/>
  <c r="F46"/>
  <c r="D47"/>
  <c r="D48"/>
  <c r="D49"/>
  <c r="D50"/>
  <c r="D51"/>
  <c r="D46"/>
  <c r="C47"/>
  <c r="C48"/>
  <c r="C49"/>
  <c r="C50"/>
  <c r="C51"/>
  <c r="A19"/>
  <c r="E19" s="1"/>
  <c r="A20"/>
  <c r="E20" s="1"/>
  <c r="A21"/>
  <c r="E21" s="1"/>
  <c r="A22"/>
  <c r="E22" s="1"/>
  <c r="A23"/>
  <c r="E23" s="1"/>
  <c r="A24"/>
  <c r="E24" s="1"/>
  <c r="A25"/>
  <c r="E25" s="1"/>
  <c r="A26"/>
  <c r="E26" s="1"/>
  <c r="A27"/>
  <c r="E27" s="1"/>
  <c r="A28"/>
  <c r="E28" s="1"/>
  <c r="A18"/>
  <c r="J18" s="1"/>
  <c r="C46"/>
  <c r="X54" l="1"/>
  <c r="J28"/>
  <c r="J26"/>
  <c r="J24"/>
  <c r="J22"/>
  <c r="J20"/>
  <c r="J27"/>
  <c r="J25"/>
  <c r="J23"/>
  <c r="J21"/>
  <c r="J19"/>
  <c r="X55"/>
  <c r="X51"/>
  <c r="X52"/>
  <c r="X49"/>
  <c r="X50"/>
  <c r="X56"/>
  <c r="X47"/>
  <c r="X48"/>
  <c r="X46"/>
  <c r="X53"/>
</calcChain>
</file>

<file path=xl/sharedStrings.xml><?xml version="1.0" encoding="utf-8"?>
<sst xmlns="http://schemas.openxmlformats.org/spreadsheetml/2006/main" count="125" uniqueCount="39">
  <si>
    <t>Chain</t>
  </si>
  <si>
    <t>x</t>
  </si>
  <si>
    <t>y</t>
  </si>
  <si>
    <t>mid</t>
  </si>
  <si>
    <t>Curve</t>
  </si>
  <si>
    <t>t</t>
  </si>
  <si>
    <t>2*t</t>
  </si>
  <si>
    <t>a</t>
  </si>
  <si>
    <t>b</t>
  </si>
  <si>
    <t>c</t>
  </si>
  <si>
    <t>d</t>
  </si>
  <si>
    <t>e</t>
  </si>
  <si>
    <t>f</t>
  </si>
  <si>
    <t>Polynominal (5)</t>
  </si>
  <si>
    <t>Bell Curve</t>
  </si>
  <si>
    <t>y (Poly5)</t>
  </si>
  <si>
    <t>y(Bell)</t>
  </si>
  <si>
    <t>Half Curve</t>
  </si>
  <si>
    <t>Full Curve</t>
  </si>
  <si>
    <t>Ideal Y</t>
  </si>
  <si>
    <t>Function of t</t>
  </si>
  <si>
    <t>Function of x</t>
  </si>
  <si>
    <t>Polynominal (4)</t>
  </si>
  <si>
    <t>y (Poly4)</t>
  </si>
  <si>
    <t>Increment</t>
  </si>
  <si>
    <t>Bottom Indent Width*(0.08801632*2.718281828^(-((t-0.0004287709)^2)/(2*0.1549219^2)))</t>
  </si>
  <si>
    <t>Bottom Indent Width*(0.09*2.718281828^(-((t-0.0005)^2)/0.05))</t>
  </si>
  <si>
    <t>then e =</t>
  </si>
  <si>
    <t>if a=</t>
  </si>
  <si>
    <t>and if c =</t>
  </si>
  <si>
    <t>for 0 at -0.5</t>
  </si>
  <si>
    <t>e = -(c/t^2 + a/t^4)</t>
  </si>
  <si>
    <t>c = -(a/t^2 +e*t^2)</t>
  </si>
  <si>
    <t>and if e =</t>
  </si>
  <si>
    <t>then c =</t>
  </si>
  <si>
    <t>with b =</t>
  </si>
  <si>
    <t>and d =</t>
  </si>
  <si>
    <t>y [4]</t>
  </si>
  <si>
    <t>y [3]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</si>
</sst>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4" fillId="3" borderId="0" applyNumberFormat="0" applyBorder="0" applyAlignment="0" applyProtection="0"/>
    <xf numFmtId="0" fontId="3" fillId="4" borderId="9" applyNumberFormat="0" applyFont="0" applyAlignment="0" applyProtection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0" xfId="0" applyBorder="1" applyAlignment="1">
      <alignment horizontal="right"/>
    </xf>
    <xf numFmtId="0" fontId="0" fillId="0" borderId="0" xfId="0" applyNumberFormat="1" applyBorder="1"/>
    <xf numFmtId="11" fontId="0" fillId="0" borderId="0" xfId="0" applyNumberFormat="1" applyBorder="1"/>
    <xf numFmtId="0" fontId="0" fillId="0" borderId="4" xfId="0" applyBorder="1" applyAlignment="1">
      <alignment horizontal="right"/>
    </xf>
    <xf numFmtId="0" fontId="1" fillId="2" borderId="0" xfId="1" applyBorder="1"/>
    <xf numFmtId="0" fontId="2" fillId="0" borderId="0" xfId="0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2" borderId="0" xfId="1" applyNumberFormat="1" applyBorder="1"/>
    <xf numFmtId="0" fontId="0" fillId="0" borderId="5" xfId="0" applyNumberFormat="1" applyBorder="1"/>
    <xf numFmtId="0" fontId="0" fillId="0" borderId="0" xfId="0" applyFill="1" applyBorder="1" applyAlignment="1">
      <alignment horizontal="right"/>
    </xf>
    <xf numFmtId="0" fontId="4" fillId="3" borderId="0" xfId="2" applyNumberFormat="1" applyBorder="1"/>
    <xf numFmtId="0" fontId="4" fillId="3" borderId="0" xfId="2"/>
    <xf numFmtId="0" fontId="4" fillId="3" borderId="0" xfId="2" applyBorder="1" applyAlignment="1">
      <alignment horizontal="right"/>
    </xf>
    <xf numFmtId="0" fontId="0" fillId="4" borderId="9" xfId="3" applyFont="1"/>
    <xf numFmtId="0" fontId="0" fillId="4" borderId="9" xfId="3" applyFont="1" applyAlignment="1">
      <alignment horizontal="right"/>
    </xf>
    <xf numFmtId="0" fontId="4" fillId="4" borderId="9" xfId="3" applyNumberFormat="1" applyFont="1"/>
  </cellXfs>
  <cellStyles count="4">
    <cellStyle name="Good" xfId="1" builtinId="26"/>
    <cellStyle name="Neutral" xfId="2" builtinId="28"/>
    <cellStyle name="Normal" xfId="0" builtinId="0"/>
    <cellStyle name="Note" xfId="3" builtin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ZA"/>
  <c:chart>
    <c:title>
      <c:layout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plotArea>
      <c:layout>
        <c:manualLayout>
          <c:layoutTarget val="inner"/>
          <c:xMode val="edge"/>
          <c:yMode val="edge"/>
          <c:x val="2.3707855664568626E-2"/>
          <c:y val="0.10700705234569081"/>
          <c:w val="0.95439104804127106"/>
          <c:h val="0.81478209576798277"/>
        </c:manualLayout>
      </c:layout>
      <c:scatterChart>
        <c:scatterStyle val="smoothMarker"/>
        <c:ser>
          <c:idx val="1"/>
          <c:order val="0"/>
          <c:tx>
            <c:strRef>
              <c:f>Sheet2!$B$24</c:f>
              <c:strCache>
                <c:ptCount val="1"/>
                <c:pt idx="0">
                  <c:v>Ideal Y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Sheet2!$A$25:$A$109</c:f>
              <c:numCache>
                <c:formatCode>General</c:formatCode>
                <c:ptCount val="85"/>
                <c:pt idx="0">
                  <c:v>-0.5</c:v>
                </c:pt>
                <c:pt idx="1">
                  <c:v>-0.49986163142857143</c:v>
                </c:pt>
                <c:pt idx="2">
                  <c:v>-0.49967467999999998</c:v>
                </c:pt>
                <c:pt idx="3">
                  <c:v>-0.49948773142857145</c:v>
                </c:pt>
                <c:pt idx="4">
                  <c:v>-0.49929143142857141</c:v>
                </c:pt>
                <c:pt idx="5">
                  <c:v>-0.49911382857142855</c:v>
                </c:pt>
                <c:pt idx="6">
                  <c:v>-0.49894554571428573</c:v>
                </c:pt>
                <c:pt idx="7">
                  <c:v>-0.49865574285714287</c:v>
                </c:pt>
                <c:pt idx="8">
                  <c:v>-0.49844079142857145</c:v>
                </c:pt>
                <c:pt idx="9">
                  <c:v>-0.49818847999999999</c:v>
                </c:pt>
                <c:pt idx="10">
                  <c:v>-0.49787995714285715</c:v>
                </c:pt>
                <c:pt idx="11">
                  <c:v>-0.49763682857142855</c:v>
                </c:pt>
                <c:pt idx="12">
                  <c:v>-0.49735642571428573</c:v>
                </c:pt>
                <c:pt idx="13">
                  <c:v>-0.49702911142857142</c:v>
                </c:pt>
                <c:pt idx="14">
                  <c:v>-0.49665511428571429</c:v>
                </c:pt>
                <c:pt idx="15">
                  <c:v>-0.49465503142857142</c:v>
                </c:pt>
                <c:pt idx="16">
                  <c:v>-0.49417781142857142</c:v>
                </c:pt>
                <c:pt idx="17">
                  <c:v>-0.49371367142857142</c:v>
                </c:pt>
                <c:pt idx="18">
                  <c:v>-0.49231877142857144</c:v>
                </c:pt>
                <c:pt idx="19">
                  <c:v>-0.49105140857142859</c:v>
                </c:pt>
                <c:pt idx="20">
                  <c:v>-0.48976994000000001</c:v>
                </c:pt>
                <c:pt idx="21">
                  <c:v>-0.48812787714285716</c:v>
                </c:pt>
                <c:pt idx="22">
                  <c:v>-0.47078123999999999</c:v>
                </c:pt>
                <c:pt idx="23">
                  <c:v>-0.45873098571428572</c:v>
                </c:pt>
                <c:pt idx="24">
                  <c:v>-0.44791804857142858</c:v>
                </c:pt>
                <c:pt idx="25">
                  <c:v>-0.4327347857142857</c:v>
                </c:pt>
                <c:pt idx="26">
                  <c:v>-0.42279139714285713</c:v>
                </c:pt>
                <c:pt idx="27">
                  <c:v>-0.41235831428571429</c:v>
                </c:pt>
                <c:pt idx="28">
                  <c:v>-0.40142654857142857</c:v>
                </c:pt>
                <c:pt idx="29">
                  <c:v>-0.39483605714285713</c:v>
                </c:pt>
                <c:pt idx="30">
                  <c:v>-0.38958942285714282</c:v>
                </c:pt>
                <c:pt idx="31">
                  <c:v>-0.34904799428571431</c:v>
                </c:pt>
                <c:pt idx="32">
                  <c:v>-0.30571999142857142</c:v>
                </c:pt>
                <c:pt idx="33">
                  <c:v>-0.25447283428571432</c:v>
                </c:pt>
                <c:pt idx="34">
                  <c:v>-0.20029431999999997</c:v>
                </c:pt>
                <c:pt idx="35">
                  <c:v>-0.16514714571428574</c:v>
                </c:pt>
                <c:pt idx="36">
                  <c:v>-0.13840108857142858</c:v>
                </c:pt>
                <c:pt idx="37">
                  <c:v>-0.10808217142857141</c:v>
                </c:pt>
                <c:pt idx="38">
                  <c:v>-7.617014857142862E-2</c:v>
                </c:pt>
                <c:pt idx="39">
                  <c:v>-4.6927294285714294E-2</c:v>
                </c:pt>
                <c:pt idx="40">
                  <c:v>-1.8652840000000004E-2</c:v>
                </c:pt>
                <c:pt idx="41">
                  <c:v>-6.7805142857141343E-4</c:v>
                </c:pt>
                <c:pt idx="42">
                  <c:v>0</c:v>
                </c:pt>
                <c:pt idx="43">
                  <c:v>6.7805142857141343E-4</c:v>
                </c:pt>
                <c:pt idx="44">
                  <c:v>1.8652840000000004E-2</c:v>
                </c:pt>
                <c:pt idx="45">
                  <c:v>4.6927294285714294E-2</c:v>
                </c:pt>
                <c:pt idx="46">
                  <c:v>7.617014857142862E-2</c:v>
                </c:pt>
                <c:pt idx="47">
                  <c:v>0.10808217142857141</c:v>
                </c:pt>
                <c:pt idx="48">
                  <c:v>0.13840108857142858</c:v>
                </c:pt>
                <c:pt idx="49">
                  <c:v>0.16514714571428574</c:v>
                </c:pt>
                <c:pt idx="50">
                  <c:v>0.20029431999999997</c:v>
                </c:pt>
                <c:pt idx="51">
                  <c:v>0.25447283428571432</c:v>
                </c:pt>
                <c:pt idx="52">
                  <c:v>0.30571999142857142</c:v>
                </c:pt>
                <c:pt idx="53">
                  <c:v>0.34904799428571431</c:v>
                </c:pt>
                <c:pt idx="54">
                  <c:v>0.38958942285714282</c:v>
                </c:pt>
                <c:pt idx="55">
                  <c:v>0.39483605714285713</c:v>
                </c:pt>
                <c:pt idx="56">
                  <c:v>0.40142654857142857</c:v>
                </c:pt>
                <c:pt idx="57">
                  <c:v>0.41235831428571429</c:v>
                </c:pt>
                <c:pt idx="58">
                  <c:v>0.42279139714285713</c:v>
                </c:pt>
                <c:pt idx="59">
                  <c:v>0.4327347857142857</c:v>
                </c:pt>
                <c:pt idx="60">
                  <c:v>0.44791804857142858</c:v>
                </c:pt>
                <c:pt idx="61">
                  <c:v>0.45873098571428572</c:v>
                </c:pt>
                <c:pt idx="62">
                  <c:v>0.47078123999999999</c:v>
                </c:pt>
                <c:pt idx="63">
                  <c:v>0.48812787714285716</c:v>
                </c:pt>
                <c:pt idx="64">
                  <c:v>0.48976994000000001</c:v>
                </c:pt>
                <c:pt idx="65">
                  <c:v>0.49105140857142859</c:v>
                </c:pt>
                <c:pt idx="66">
                  <c:v>0.49231877142857144</c:v>
                </c:pt>
                <c:pt idx="67">
                  <c:v>0.49371367142857142</c:v>
                </c:pt>
                <c:pt idx="68">
                  <c:v>0.49417781142857142</c:v>
                </c:pt>
                <c:pt idx="69">
                  <c:v>0.49465503142857142</c:v>
                </c:pt>
                <c:pt idx="70">
                  <c:v>0.49665511428571429</c:v>
                </c:pt>
                <c:pt idx="71">
                  <c:v>0.49702911142857142</c:v>
                </c:pt>
                <c:pt idx="72">
                  <c:v>0.49735642571428573</c:v>
                </c:pt>
                <c:pt idx="73">
                  <c:v>0.49763682857142855</c:v>
                </c:pt>
                <c:pt idx="74">
                  <c:v>0.49787995714285715</c:v>
                </c:pt>
                <c:pt idx="75">
                  <c:v>0.49818847999999999</c:v>
                </c:pt>
                <c:pt idx="76">
                  <c:v>0.49844079142857145</c:v>
                </c:pt>
                <c:pt idx="77">
                  <c:v>0.49865574285714287</c:v>
                </c:pt>
                <c:pt idx="78">
                  <c:v>0.49894554571428573</c:v>
                </c:pt>
                <c:pt idx="79">
                  <c:v>0.49911382857142855</c:v>
                </c:pt>
                <c:pt idx="80">
                  <c:v>0.49929143142857141</c:v>
                </c:pt>
                <c:pt idx="81">
                  <c:v>0.49948773142857145</c:v>
                </c:pt>
                <c:pt idx="82">
                  <c:v>0.49967467999999998</c:v>
                </c:pt>
                <c:pt idx="83">
                  <c:v>0.49986163142857143</c:v>
                </c:pt>
                <c:pt idx="84">
                  <c:v>0.5</c:v>
                </c:pt>
              </c:numCache>
            </c:numRef>
          </c:xVal>
          <c:yVal>
            <c:numRef>
              <c:f>Sheet2!$B$25:$B$109</c:f>
              <c:numCache>
                <c:formatCode>General</c:formatCode>
                <c:ptCount val="85"/>
                <c:pt idx="0">
                  <c:v>0</c:v>
                </c:pt>
                <c:pt idx="1">
                  <c:v>0</c:v>
                </c:pt>
                <c:pt idx="2">
                  <c:v>8.57142857142857E-9</c:v>
                </c:pt>
                <c:pt idx="3">
                  <c:v>3.1428571428571429E-8</c:v>
                </c:pt>
                <c:pt idx="4">
                  <c:v>8.2857142857142852E-8</c:v>
                </c:pt>
                <c:pt idx="5">
                  <c:v>1.5714285714285714E-7</c:v>
                </c:pt>
                <c:pt idx="6">
                  <c:v>2.6285714285714284E-7</c:v>
                </c:pt>
                <c:pt idx="7">
                  <c:v>5.3714285714285713E-7</c:v>
                </c:pt>
                <c:pt idx="8">
                  <c:v>8.2857142857142865E-7</c:v>
                </c:pt>
                <c:pt idx="9">
                  <c:v>1.28E-6</c:v>
                </c:pt>
                <c:pt idx="10">
                  <c:v>2.0200000000000001E-6</c:v>
                </c:pt>
                <c:pt idx="11">
                  <c:v>2.7600000000000003E-6</c:v>
                </c:pt>
                <c:pt idx="12">
                  <c:v>3.8057142857142854E-6</c:v>
                </c:pt>
                <c:pt idx="13">
                  <c:v>5.3085714285714292E-6</c:v>
                </c:pt>
                <c:pt idx="14">
                  <c:v>7.4285714285714284E-6</c:v>
                </c:pt>
                <c:pt idx="15">
                  <c:v>2.7457142857142858E-5</c:v>
                </c:pt>
                <c:pt idx="16">
                  <c:v>3.4702857142857147E-5</c:v>
                </c:pt>
                <c:pt idx="17">
                  <c:v>4.2757142857142861E-5</c:v>
                </c:pt>
                <c:pt idx="18">
                  <c:v>7.3319999999999996E-5</c:v>
                </c:pt>
                <c:pt idx="19">
                  <c:v>1.0988285714285714E-4</c:v>
                </c:pt>
                <c:pt idx="20">
                  <c:v>1.5588571428571429E-4</c:v>
                </c:pt>
                <c:pt idx="21">
                  <c:v>2.2870285714285716E-4</c:v>
                </c:pt>
                <c:pt idx="22">
                  <c:v>2.0154742857142857E-3</c:v>
                </c:pt>
                <c:pt idx="23">
                  <c:v>4.3230714285714287E-3</c:v>
                </c:pt>
                <c:pt idx="24">
                  <c:v>7.0589399999999997E-3</c:v>
                </c:pt>
                <c:pt idx="25">
                  <c:v>1.1822045714285715E-2</c:v>
                </c:pt>
                <c:pt idx="26">
                  <c:v>1.5443394285714285E-2</c:v>
                </c:pt>
                <c:pt idx="27">
                  <c:v>1.9606331428571429E-2</c:v>
                </c:pt>
                <c:pt idx="28">
                  <c:v>2.4310214285714286E-2</c:v>
                </c:pt>
                <c:pt idx="29">
                  <c:v>2.7291637142857143E-2</c:v>
                </c:pt>
                <c:pt idx="30">
                  <c:v>2.9733731428571431E-2</c:v>
                </c:pt>
                <c:pt idx="31">
                  <c:v>5.006516285714286E-2</c:v>
                </c:pt>
                <c:pt idx="32">
                  <c:v>7.3022719999999999E-2</c:v>
                </c:pt>
                <c:pt idx="33">
                  <c:v>9.9323502857142865E-2</c:v>
                </c:pt>
                <c:pt idx="34">
                  <c:v>0.12395631142857143</c:v>
                </c:pt>
                <c:pt idx="35">
                  <c:v>0.13744449142857143</c:v>
                </c:pt>
                <c:pt idx="36">
                  <c:v>0.14617490857142856</c:v>
                </c:pt>
                <c:pt idx="37">
                  <c:v>0.15434158857142857</c:v>
                </c:pt>
                <c:pt idx="38">
                  <c:v>0.16085042857142856</c:v>
                </c:pt>
                <c:pt idx="39">
                  <c:v>0.16486985714285712</c:v>
                </c:pt>
                <c:pt idx="40">
                  <c:v>0.16695025714285713</c:v>
                </c:pt>
                <c:pt idx="41">
                  <c:v>0.16734085142857144</c:v>
                </c:pt>
                <c:pt idx="42">
                  <c:v>0.16734136571428571</c:v>
                </c:pt>
                <c:pt idx="43">
                  <c:v>0.16734085142857144</c:v>
                </c:pt>
                <c:pt idx="44">
                  <c:v>0.16695025714285713</c:v>
                </c:pt>
                <c:pt idx="45">
                  <c:v>0.16486985714285712</c:v>
                </c:pt>
                <c:pt idx="46">
                  <c:v>0.16085042857142856</c:v>
                </c:pt>
                <c:pt idx="47">
                  <c:v>0.15434158857142857</c:v>
                </c:pt>
                <c:pt idx="48">
                  <c:v>0.14617490857142856</c:v>
                </c:pt>
                <c:pt idx="49">
                  <c:v>0.13744449142857143</c:v>
                </c:pt>
                <c:pt idx="50">
                  <c:v>0.12395631142857143</c:v>
                </c:pt>
                <c:pt idx="51">
                  <c:v>9.9323502857142865E-2</c:v>
                </c:pt>
                <c:pt idx="52">
                  <c:v>7.3022719999999999E-2</c:v>
                </c:pt>
                <c:pt idx="53">
                  <c:v>5.006516285714286E-2</c:v>
                </c:pt>
                <c:pt idx="54">
                  <c:v>2.9733731428571431E-2</c:v>
                </c:pt>
                <c:pt idx="55">
                  <c:v>2.7291637142857143E-2</c:v>
                </c:pt>
                <c:pt idx="56">
                  <c:v>2.4310214285714286E-2</c:v>
                </c:pt>
                <c:pt idx="57">
                  <c:v>1.9606331428571429E-2</c:v>
                </c:pt>
                <c:pt idx="58">
                  <c:v>1.5443394285714285E-2</c:v>
                </c:pt>
                <c:pt idx="59">
                  <c:v>1.1822045714285715E-2</c:v>
                </c:pt>
                <c:pt idx="60">
                  <c:v>7.0589399999999997E-3</c:v>
                </c:pt>
                <c:pt idx="61">
                  <c:v>4.3230714285714287E-3</c:v>
                </c:pt>
                <c:pt idx="62">
                  <c:v>2.0154742857142857E-3</c:v>
                </c:pt>
                <c:pt idx="63">
                  <c:v>2.2870285714285716E-4</c:v>
                </c:pt>
                <c:pt idx="64">
                  <c:v>1.5588571428571429E-4</c:v>
                </c:pt>
                <c:pt idx="65">
                  <c:v>1.0988285714285714E-4</c:v>
                </c:pt>
                <c:pt idx="66">
                  <c:v>7.3319999999999996E-5</c:v>
                </c:pt>
                <c:pt idx="67">
                  <c:v>4.2757142857142861E-5</c:v>
                </c:pt>
                <c:pt idx="68">
                  <c:v>3.4702857142857147E-5</c:v>
                </c:pt>
                <c:pt idx="69">
                  <c:v>2.7457142857142858E-5</c:v>
                </c:pt>
                <c:pt idx="70">
                  <c:v>7.4285714285714284E-6</c:v>
                </c:pt>
                <c:pt idx="71">
                  <c:v>5.3085714285714292E-6</c:v>
                </c:pt>
                <c:pt idx="72">
                  <c:v>3.8057142857142854E-6</c:v>
                </c:pt>
                <c:pt idx="73">
                  <c:v>2.7600000000000003E-6</c:v>
                </c:pt>
                <c:pt idx="74">
                  <c:v>2.0200000000000001E-6</c:v>
                </c:pt>
                <c:pt idx="75">
                  <c:v>1.28E-6</c:v>
                </c:pt>
                <c:pt idx="76">
                  <c:v>8.2857142857142865E-7</c:v>
                </c:pt>
                <c:pt idx="77">
                  <c:v>5.3714285714285713E-7</c:v>
                </c:pt>
                <c:pt idx="78">
                  <c:v>2.6285714285714284E-7</c:v>
                </c:pt>
                <c:pt idx="79">
                  <c:v>1.5714285714285714E-7</c:v>
                </c:pt>
                <c:pt idx="80">
                  <c:v>8.2857142857142852E-8</c:v>
                </c:pt>
                <c:pt idx="81">
                  <c:v>3.1428571428571429E-8</c:v>
                </c:pt>
                <c:pt idx="82">
                  <c:v>8.57142857142857E-9</c:v>
                </c:pt>
                <c:pt idx="83">
                  <c:v>0</c:v>
                </c:pt>
                <c:pt idx="84">
                  <c:v>0</c:v>
                </c:pt>
              </c:numCache>
            </c:numRef>
          </c:yVal>
          <c:smooth val="1"/>
        </c:ser>
        <c:ser>
          <c:idx val="2"/>
          <c:order val="1"/>
          <c:tx>
            <c:strRef>
              <c:f>Sheet2!$C$24</c:f>
              <c:strCache>
                <c:ptCount val="1"/>
                <c:pt idx="0">
                  <c:v>y (Poly4)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Sheet2!$A$25:$A$109</c:f>
              <c:numCache>
                <c:formatCode>General</c:formatCode>
                <c:ptCount val="85"/>
                <c:pt idx="0">
                  <c:v>-0.5</c:v>
                </c:pt>
                <c:pt idx="1">
                  <c:v>-0.49986163142857143</c:v>
                </c:pt>
                <c:pt idx="2">
                  <c:v>-0.49967467999999998</c:v>
                </c:pt>
                <c:pt idx="3">
                  <c:v>-0.49948773142857145</c:v>
                </c:pt>
                <c:pt idx="4">
                  <c:v>-0.49929143142857141</c:v>
                </c:pt>
                <c:pt idx="5">
                  <c:v>-0.49911382857142855</c:v>
                </c:pt>
                <c:pt idx="6">
                  <c:v>-0.49894554571428573</c:v>
                </c:pt>
                <c:pt idx="7">
                  <c:v>-0.49865574285714287</c:v>
                </c:pt>
                <c:pt idx="8">
                  <c:v>-0.49844079142857145</c:v>
                </c:pt>
                <c:pt idx="9">
                  <c:v>-0.49818847999999999</c:v>
                </c:pt>
                <c:pt idx="10">
                  <c:v>-0.49787995714285715</c:v>
                </c:pt>
                <c:pt idx="11">
                  <c:v>-0.49763682857142855</c:v>
                </c:pt>
                <c:pt idx="12">
                  <c:v>-0.49735642571428573</c:v>
                </c:pt>
                <c:pt idx="13">
                  <c:v>-0.49702911142857142</c:v>
                </c:pt>
                <c:pt idx="14">
                  <c:v>-0.49665511428571429</c:v>
                </c:pt>
                <c:pt idx="15">
                  <c:v>-0.49465503142857142</c:v>
                </c:pt>
                <c:pt idx="16">
                  <c:v>-0.49417781142857142</c:v>
                </c:pt>
                <c:pt idx="17">
                  <c:v>-0.49371367142857142</c:v>
                </c:pt>
                <c:pt idx="18">
                  <c:v>-0.49231877142857144</c:v>
                </c:pt>
                <c:pt idx="19">
                  <c:v>-0.49105140857142859</c:v>
                </c:pt>
                <c:pt idx="20">
                  <c:v>-0.48976994000000001</c:v>
                </c:pt>
                <c:pt idx="21">
                  <c:v>-0.48812787714285716</c:v>
                </c:pt>
                <c:pt idx="22">
                  <c:v>-0.47078123999999999</c:v>
                </c:pt>
                <c:pt idx="23">
                  <c:v>-0.45873098571428572</c:v>
                </c:pt>
                <c:pt idx="24">
                  <c:v>-0.44791804857142858</c:v>
                </c:pt>
                <c:pt idx="25">
                  <c:v>-0.4327347857142857</c:v>
                </c:pt>
                <c:pt idx="26">
                  <c:v>-0.42279139714285713</c:v>
                </c:pt>
                <c:pt idx="27">
                  <c:v>-0.41235831428571429</c:v>
                </c:pt>
                <c:pt idx="28">
                  <c:v>-0.40142654857142857</c:v>
                </c:pt>
                <c:pt idx="29">
                  <c:v>-0.39483605714285713</c:v>
                </c:pt>
                <c:pt idx="30">
                  <c:v>-0.38958942285714282</c:v>
                </c:pt>
                <c:pt idx="31">
                  <c:v>-0.34904799428571431</c:v>
                </c:pt>
                <c:pt idx="32">
                  <c:v>-0.30571999142857142</c:v>
                </c:pt>
                <c:pt idx="33">
                  <c:v>-0.25447283428571432</c:v>
                </c:pt>
                <c:pt idx="34">
                  <c:v>-0.20029431999999997</c:v>
                </c:pt>
                <c:pt idx="35">
                  <c:v>-0.16514714571428574</c:v>
                </c:pt>
                <c:pt idx="36">
                  <c:v>-0.13840108857142858</c:v>
                </c:pt>
                <c:pt idx="37">
                  <c:v>-0.10808217142857141</c:v>
                </c:pt>
                <c:pt idx="38">
                  <c:v>-7.617014857142862E-2</c:v>
                </c:pt>
                <c:pt idx="39">
                  <c:v>-4.6927294285714294E-2</c:v>
                </c:pt>
                <c:pt idx="40">
                  <c:v>-1.8652840000000004E-2</c:v>
                </c:pt>
                <c:pt idx="41">
                  <c:v>-6.7805142857141343E-4</c:v>
                </c:pt>
                <c:pt idx="42">
                  <c:v>0</c:v>
                </c:pt>
                <c:pt idx="43">
                  <c:v>6.7805142857141343E-4</c:v>
                </c:pt>
                <c:pt idx="44">
                  <c:v>1.8652840000000004E-2</c:v>
                </c:pt>
                <c:pt idx="45">
                  <c:v>4.6927294285714294E-2</c:v>
                </c:pt>
                <c:pt idx="46">
                  <c:v>7.617014857142862E-2</c:v>
                </c:pt>
                <c:pt idx="47">
                  <c:v>0.10808217142857141</c:v>
                </c:pt>
                <c:pt idx="48">
                  <c:v>0.13840108857142858</c:v>
                </c:pt>
                <c:pt idx="49">
                  <c:v>0.16514714571428574</c:v>
                </c:pt>
                <c:pt idx="50">
                  <c:v>0.20029431999999997</c:v>
                </c:pt>
                <c:pt idx="51">
                  <c:v>0.25447283428571432</c:v>
                </c:pt>
                <c:pt idx="52">
                  <c:v>0.30571999142857142</c:v>
                </c:pt>
                <c:pt idx="53">
                  <c:v>0.34904799428571431</c:v>
                </c:pt>
                <c:pt idx="54">
                  <c:v>0.38958942285714282</c:v>
                </c:pt>
                <c:pt idx="55">
                  <c:v>0.39483605714285713</c:v>
                </c:pt>
                <c:pt idx="56">
                  <c:v>0.40142654857142857</c:v>
                </c:pt>
                <c:pt idx="57">
                  <c:v>0.41235831428571429</c:v>
                </c:pt>
                <c:pt idx="58">
                  <c:v>0.42279139714285713</c:v>
                </c:pt>
                <c:pt idx="59">
                  <c:v>0.4327347857142857</c:v>
                </c:pt>
                <c:pt idx="60">
                  <c:v>0.44791804857142858</c:v>
                </c:pt>
                <c:pt idx="61">
                  <c:v>0.45873098571428572</c:v>
                </c:pt>
                <c:pt idx="62">
                  <c:v>0.47078123999999999</c:v>
                </c:pt>
                <c:pt idx="63">
                  <c:v>0.48812787714285716</c:v>
                </c:pt>
                <c:pt idx="64">
                  <c:v>0.48976994000000001</c:v>
                </c:pt>
                <c:pt idx="65">
                  <c:v>0.49105140857142859</c:v>
                </c:pt>
                <c:pt idx="66">
                  <c:v>0.49231877142857144</c:v>
                </c:pt>
                <c:pt idx="67">
                  <c:v>0.49371367142857142</c:v>
                </c:pt>
                <c:pt idx="68">
                  <c:v>0.49417781142857142</c:v>
                </c:pt>
                <c:pt idx="69">
                  <c:v>0.49465503142857142</c:v>
                </c:pt>
                <c:pt idx="70">
                  <c:v>0.49665511428571429</c:v>
                </c:pt>
                <c:pt idx="71">
                  <c:v>0.49702911142857142</c:v>
                </c:pt>
                <c:pt idx="72">
                  <c:v>0.49735642571428573</c:v>
                </c:pt>
                <c:pt idx="73">
                  <c:v>0.49763682857142855</c:v>
                </c:pt>
                <c:pt idx="74">
                  <c:v>0.49787995714285715</c:v>
                </c:pt>
                <c:pt idx="75">
                  <c:v>0.49818847999999999</c:v>
                </c:pt>
                <c:pt idx="76">
                  <c:v>0.49844079142857145</c:v>
                </c:pt>
                <c:pt idx="77">
                  <c:v>0.49865574285714287</c:v>
                </c:pt>
                <c:pt idx="78">
                  <c:v>0.49894554571428573</c:v>
                </c:pt>
                <c:pt idx="79">
                  <c:v>0.49911382857142855</c:v>
                </c:pt>
                <c:pt idx="80">
                  <c:v>0.49929143142857141</c:v>
                </c:pt>
                <c:pt idx="81">
                  <c:v>0.49948773142857145</c:v>
                </c:pt>
                <c:pt idx="82">
                  <c:v>0.49967467999999998</c:v>
                </c:pt>
                <c:pt idx="83">
                  <c:v>0.49986163142857143</c:v>
                </c:pt>
                <c:pt idx="84">
                  <c:v>0.5</c:v>
                </c:pt>
              </c:numCache>
            </c:numRef>
          </c:xVal>
          <c:yVal>
            <c:numRef>
              <c:f>Sheet2!$C$25:$C$109</c:f>
              <c:numCache>
                <c:formatCode>General</c:formatCode>
                <c:ptCount val="85"/>
                <c:pt idx="0">
                  <c:v>0</c:v>
                </c:pt>
                <c:pt idx="1">
                  <c:v>1.1772274004895333E-5</c:v>
                </c:pt>
                <c:pt idx="2">
                  <c:v>2.7815902962191608E-5</c:v>
                </c:pt>
                <c:pt idx="3">
                  <c:v>4.4017687621661361E-5</c:v>
                </c:pt>
                <c:pt idx="4">
                  <c:v>6.1200189168941765E-5</c:v>
                </c:pt>
                <c:pt idx="5">
                  <c:v>7.689622525261508E-5</c:v>
                </c:pt>
                <c:pt idx="6">
                  <c:v>9.1900030290886781E-5</c:v>
                </c:pt>
                <c:pt idx="7">
                  <c:v>1.1803773965715636E-4</c:v>
                </c:pt>
                <c:pt idx="8">
                  <c:v>1.3766884345872699E-4</c:v>
                </c:pt>
                <c:pt idx="9">
                  <c:v>1.609770562209234E-4</c:v>
                </c:pt>
                <c:pt idx="10">
                  <c:v>1.8986644248111806E-4</c:v>
                </c:pt>
                <c:pt idx="11">
                  <c:v>2.1293303751221404E-4</c:v>
                </c:pt>
                <c:pt idx="12">
                  <c:v>2.3986441676770998E-4</c:v>
                </c:pt>
                <c:pt idx="13">
                  <c:v>2.7174563836804277E-4</c:v>
                </c:pt>
                <c:pt idx="14">
                  <c:v>3.0875842725508473E-4</c:v>
                </c:pt>
                <c:pt idx="15">
                  <c:v>5.1721978076180175E-4</c:v>
                </c:pt>
                <c:pt idx="16">
                  <c:v>5.6956272149133458E-4</c:v>
                </c:pt>
                <c:pt idx="17">
                  <c:v>6.2142741363765963E-4</c:v>
                </c:pt>
                <c:pt idx="18">
                  <c:v>7.8294678272722296E-4</c:v>
                </c:pt>
                <c:pt idx="19">
                  <c:v>9.3699828111817873E-4</c:v>
                </c:pt>
                <c:pt idx="20">
                  <c:v>1.0997714576952144E-3</c:v>
                </c:pt>
                <c:pt idx="21">
                  <c:v>1.3185534573740831E-3</c:v>
                </c:pt>
                <c:pt idx="22">
                  <c:v>4.2995093563639036E-3</c:v>
                </c:pt>
                <c:pt idx="23">
                  <c:v>7.0411876822286529E-3</c:v>
                </c:pt>
                <c:pt idx="24">
                  <c:v>9.9258700776721914E-3</c:v>
                </c:pt>
                <c:pt idx="25">
                  <c:v>1.4590225005717827E-2</c:v>
                </c:pt>
                <c:pt idx="26">
                  <c:v>1.7996098047264375E-2</c:v>
                </c:pt>
                <c:pt idx="27">
                  <c:v>2.183800698202118E-2</c:v>
                </c:pt>
                <c:pt idx="28">
                  <c:v>2.6129564056081432E-2</c:v>
                </c:pt>
                <c:pt idx="29">
                  <c:v>2.8835960378171363E-2</c:v>
                </c:pt>
                <c:pt idx="30">
                  <c:v>3.1049240135082319E-2</c:v>
                </c:pt>
                <c:pt idx="31">
                  <c:v>4.9555762857893933E-2</c:v>
                </c:pt>
                <c:pt idx="32">
                  <c:v>7.0985394267113339E-2</c:v>
                </c:pt>
                <c:pt idx="33">
                  <c:v>9.6530417847292285E-2</c:v>
                </c:pt>
                <c:pt idx="34">
                  <c:v>0.12155019323437921</c:v>
                </c:pt>
                <c:pt idx="35">
                  <c:v>0.135727144158967</c:v>
                </c:pt>
                <c:pt idx="36">
                  <c:v>0.14508914189251632</c:v>
                </c:pt>
                <c:pt idx="37">
                  <c:v>0.15398111663198483</c:v>
                </c:pt>
                <c:pt idx="38">
                  <c:v>0.16116228811067548</c:v>
                </c:pt>
                <c:pt idx="39">
                  <c:v>0.16563906154762309</c:v>
                </c:pt>
                <c:pt idx="40">
                  <c:v>0.16796890117932492</c:v>
                </c:pt>
                <c:pt idx="41">
                  <c:v>0.1684072945623209</c:v>
                </c:pt>
                <c:pt idx="42">
                  <c:v>0.16840787499999998</c:v>
                </c:pt>
                <c:pt idx="43">
                  <c:v>0.1684072945623209</c:v>
                </c:pt>
                <c:pt idx="44">
                  <c:v>0.16796890117932492</c:v>
                </c:pt>
                <c:pt idx="45">
                  <c:v>0.16563906154762309</c:v>
                </c:pt>
                <c:pt idx="46">
                  <c:v>0.16116228811067548</c:v>
                </c:pt>
                <c:pt idx="47">
                  <c:v>0.15398111663198483</c:v>
                </c:pt>
                <c:pt idx="48">
                  <c:v>0.14508914189251632</c:v>
                </c:pt>
                <c:pt idx="49">
                  <c:v>0.135727144158967</c:v>
                </c:pt>
                <c:pt idx="50">
                  <c:v>0.12155019323437921</c:v>
                </c:pt>
                <c:pt idx="51">
                  <c:v>9.6530417847292285E-2</c:v>
                </c:pt>
                <c:pt idx="52">
                  <c:v>7.0985394267113339E-2</c:v>
                </c:pt>
                <c:pt idx="53">
                  <c:v>4.9555762857893933E-2</c:v>
                </c:pt>
                <c:pt idx="54">
                  <c:v>3.1049240135082319E-2</c:v>
                </c:pt>
                <c:pt idx="55">
                  <c:v>2.8835960378171363E-2</c:v>
                </c:pt>
                <c:pt idx="56">
                  <c:v>2.6129564056081432E-2</c:v>
                </c:pt>
                <c:pt idx="57">
                  <c:v>2.183800698202118E-2</c:v>
                </c:pt>
                <c:pt idx="58">
                  <c:v>1.7996098047264375E-2</c:v>
                </c:pt>
                <c:pt idx="59">
                  <c:v>1.4590225005717827E-2</c:v>
                </c:pt>
                <c:pt idx="60">
                  <c:v>9.9258700776721914E-3</c:v>
                </c:pt>
                <c:pt idx="61">
                  <c:v>7.0411876822286529E-3</c:v>
                </c:pt>
                <c:pt idx="62">
                  <c:v>4.2995093563639036E-3</c:v>
                </c:pt>
                <c:pt idx="63">
                  <c:v>1.3185534573740831E-3</c:v>
                </c:pt>
                <c:pt idx="64">
                  <c:v>1.0997714576952144E-3</c:v>
                </c:pt>
                <c:pt idx="65">
                  <c:v>9.3699828111817873E-4</c:v>
                </c:pt>
                <c:pt idx="66">
                  <c:v>7.8294678272722296E-4</c:v>
                </c:pt>
                <c:pt idx="67">
                  <c:v>6.2142741363765963E-4</c:v>
                </c:pt>
                <c:pt idx="68">
                  <c:v>5.6956272149133458E-4</c:v>
                </c:pt>
                <c:pt idx="69">
                  <c:v>5.1721978076180175E-4</c:v>
                </c:pt>
                <c:pt idx="70">
                  <c:v>3.0875842725508473E-4</c:v>
                </c:pt>
                <c:pt idx="71">
                  <c:v>2.7174563836804277E-4</c:v>
                </c:pt>
                <c:pt idx="72">
                  <c:v>2.3986441676770998E-4</c:v>
                </c:pt>
                <c:pt idx="73">
                  <c:v>2.1293303751221404E-4</c:v>
                </c:pt>
                <c:pt idx="74">
                  <c:v>1.8986644248111806E-4</c:v>
                </c:pt>
                <c:pt idx="75">
                  <c:v>1.609770562209234E-4</c:v>
                </c:pt>
                <c:pt idx="76">
                  <c:v>1.3766884345872699E-4</c:v>
                </c:pt>
                <c:pt idx="77">
                  <c:v>1.1803773965715636E-4</c:v>
                </c:pt>
                <c:pt idx="78">
                  <c:v>9.1900030290886781E-5</c:v>
                </c:pt>
                <c:pt idx="79">
                  <c:v>7.689622525261508E-5</c:v>
                </c:pt>
                <c:pt idx="80">
                  <c:v>6.1200189168941765E-5</c:v>
                </c:pt>
                <c:pt idx="81">
                  <c:v>4.4017687621661361E-5</c:v>
                </c:pt>
                <c:pt idx="82">
                  <c:v>2.7815902962191608E-5</c:v>
                </c:pt>
                <c:pt idx="83">
                  <c:v>1.1772274004895333E-5</c:v>
                </c:pt>
                <c:pt idx="84">
                  <c:v>0</c:v>
                </c:pt>
              </c:numCache>
            </c:numRef>
          </c:yVal>
          <c:smooth val="1"/>
        </c:ser>
        <c:ser>
          <c:idx val="0"/>
          <c:order val="2"/>
          <c:tx>
            <c:strRef>
              <c:f>Sheet2!$D$24</c:f>
              <c:strCache>
                <c:ptCount val="1"/>
                <c:pt idx="0">
                  <c:v>y [3]</c:v>
                </c:pt>
              </c:strCache>
            </c:strRef>
          </c:tx>
          <c:marker>
            <c:symbol val="none"/>
          </c:marker>
          <c:xVal>
            <c:numRef>
              <c:f>Sheet2!$A$25:$A$109</c:f>
              <c:numCache>
                <c:formatCode>General</c:formatCode>
                <c:ptCount val="85"/>
                <c:pt idx="0">
                  <c:v>-0.5</c:v>
                </c:pt>
                <c:pt idx="1">
                  <c:v>-0.49986163142857143</c:v>
                </c:pt>
                <c:pt idx="2">
                  <c:v>-0.49967467999999998</c:v>
                </c:pt>
                <c:pt idx="3">
                  <c:v>-0.49948773142857145</c:v>
                </c:pt>
                <c:pt idx="4">
                  <c:v>-0.49929143142857141</c:v>
                </c:pt>
                <c:pt idx="5">
                  <c:v>-0.49911382857142855</c:v>
                </c:pt>
                <c:pt idx="6">
                  <c:v>-0.49894554571428573</c:v>
                </c:pt>
                <c:pt idx="7">
                  <c:v>-0.49865574285714287</c:v>
                </c:pt>
                <c:pt idx="8">
                  <c:v>-0.49844079142857145</c:v>
                </c:pt>
                <c:pt idx="9">
                  <c:v>-0.49818847999999999</c:v>
                </c:pt>
                <c:pt idx="10">
                  <c:v>-0.49787995714285715</c:v>
                </c:pt>
                <c:pt idx="11">
                  <c:v>-0.49763682857142855</c:v>
                </c:pt>
                <c:pt idx="12">
                  <c:v>-0.49735642571428573</c:v>
                </c:pt>
                <c:pt idx="13">
                  <c:v>-0.49702911142857142</c:v>
                </c:pt>
                <c:pt idx="14">
                  <c:v>-0.49665511428571429</c:v>
                </c:pt>
                <c:pt idx="15">
                  <c:v>-0.49465503142857142</c:v>
                </c:pt>
                <c:pt idx="16">
                  <c:v>-0.49417781142857142</c:v>
                </c:pt>
                <c:pt idx="17">
                  <c:v>-0.49371367142857142</c:v>
                </c:pt>
                <c:pt idx="18">
                  <c:v>-0.49231877142857144</c:v>
                </c:pt>
                <c:pt idx="19">
                  <c:v>-0.49105140857142859</c:v>
                </c:pt>
                <c:pt idx="20">
                  <c:v>-0.48976994000000001</c:v>
                </c:pt>
                <c:pt idx="21">
                  <c:v>-0.48812787714285716</c:v>
                </c:pt>
                <c:pt idx="22">
                  <c:v>-0.47078123999999999</c:v>
                </c:pt>
                <c:pt idx="23">
                  <c:v>-0.45873098571428572</c:v>
                </c:pt>
                <c:pt idx="24">
                  <c:v>-0.44791804857142858</c:v>
                </c:pt>
                <c:pt idx="25">
                  <c:v>-0.4327347857142857</c:v>
                </c:pt>
                <c:pt idx="26">
                  <c:v>-0.42279139714285713</c:v>
                </c:pt>
                <c:pt idx="27">
                  <c:v>-0.41235831428571429</c:v>
                </c:pt>
                <c:pt idx="28">
                  <c:v>-0.40142654857142857</c:v>
                </c:pt>
                <c:pt idx="29">
                  <c:v>-0.39483605714285713</c:v>
                </c:pt>
                <c:pt idx="30">
                  <c:v>-0.38958942285714282</c:v>
                </c:pt>
                <c:pt idx="31">
                  <c:v>-0.34904799428571431</c:v>
                </c:pt>
                <c:pt idx="32">
                  <c:v>-0.30571999142857142</c:v>
                </c:pt>
                <c:pt idx="33">
                  <c:v>-0.25447283428571432</c:v>
                </c:pt>
                <c:pt idx="34">
                  <c:v>-0.20029431999999997</c:v>
                </c:pt>
                <c:pt idx="35">
                  <c:v>-0.16514714571428574</c:v>
                </c:pt>
                <c:pt idx="36">
                  <c:v>-0.13840108857142858</c:v>
                </c:pt>
                <c:pt idx="37">
                  <c:v>-0.10808217142857141</c:v>
                </c:pt>
                <c:pt idx="38">
                  <c:v>-7.617014857142862E-2</c:v>
                </c:pt>
                <c:pt idx="39">
                  <c:v>-4.6927294285714294E-2</c:v>
                </c:pt>
                <c:pt idx="40">
                  <c:v>-1.8652840000000004E-2</c:v>
                </c:pt>
                <c:pt idx="41">
                  <c:v>-6.7805142857141343E-4</c:v>
                </c:pt>
                <c:pt idx="42">
                  <c:v>0</c:v>
                </c:pt>
                <c:pt idx="43">
                  <c:v>6.7805142857141343E-4</c:v>
                </c:pt>
                <c:pt idx="44">
                  <c:v>1.8652840000000004E-2</c:v>
                </c:pt>
                <c:pt idx="45">
                  <c:v>4.6927294285714294E-2</c:v>
                </c:pt>
                <c:pt idx="46">
                  <c:v>7.617014857142862E-2</c:v>
                </c:pt>
                <c:pt idx="47">
                  <c:v>0.10808217142857141</c:v>
                </c:pt>
                <c:pt idx="48">
                  <c:v>0.13840108857142858</c:v>
                </c:pt>
                <c:pt idx="49">
                  <c:v>0.16514714571428574</c:v>
                </c:pt>
                <c:pt idx="50">
                  <c:v>0.20029431999999997</c:v>
                </c:pt>
                <c:pt idx="51">
                  <c:v>0.25447283428571432</c:v>
                </c:pt>
                <c:pt idx="52">
                  <c:v>0.30571999142857142</c:v>
                </c:pt>
                <c:pt idx="53">
                  <c:v>0.34904799428571431</c:v>
                </c:pt>
                <c:pt idx="54">
                  <c:v>0.38958942285714282</c:v>
                </c:pt>
                <c:pt idx="55">
                  <c:v>0.39483605714285713</c:v>
                </c:pt>
                <c:pt idx="56">
                  <c:v>0.40142654857142857</c:v>
                </c:pt>
                <c:pt idx="57">
                  <c:v>0.41235831428571429</c:v>
                </c:pt>
                <c:pt idx="58">
                  <c:v>0.42279139714285713</c:v>
                </c:pt>
                <c:pt idx="59">
                  <c:v>0.4327347857142857</c:v>
                </c:pt>
                <c:pt idx="60">
                  <c:v>0.44791804857142858</c:v>
                </c:pt>
                <c:pt idx="61">
                  <c:v>0.45873098571428572</c:v>
                </c:pt>
                <c:pt idx="62">
                  <c:v>0.47078123999999999</c:v>
                </c:pt>
                <c:pt idx="63">
                  <c:v>0.48812787714285716</c:v>
                </c:pt>
                <c:pt idx="64">
                  <c:v>0.48976994000000001</c:v>
                </c:pt>
                <c:pt idx="65">
                  <c:v>0.49105140857142859</c:v>
                </c:pt>
                <c:pt idx="66">
                  <c:v>0.49231877142857144</c:v>
                </c:pt>
                <c:pt idx="67">
                  <c:v>0.49371367142857142</c:v>
                </c:pt>
                <c:pt idx="68">
                  <c:v>0.49417781142857142</c:v>
                </c:pt>
                <c:pt idx="69">
                  <c:v>0.49465503142857142</c:v>
                </c:pt>
                <c:pt idx="70">
                  <c:v>0.49665511428571429</c:v>
                </c:pt>
                <c:pt idx="71">
                  <c:v>0.49702911142857142</c:v>
                </c:pt>
                <c:pt idx="72">
                  <c:v>0.49735642571428573</c:v>
                </c:pt>
                <c:pt idx="73">
                  <c:v>0.49763682857142855</c:v>
                </c:pt>
                <c:pt idx="74">
                  <c:v>0.49787995714285715</c:v>
                </c:pt>
                <c:pt idx="75">
                  <c:v>0.49818847999999999</c:v>
                </c:pt>
                <c:pt idx="76">
                  <c:v>0.49844079142857145</c:v>
                </c:pt>
                <c:pt idx="77">
                  <c:v>0.49865574285714287</c:v>
                </c:pt>
                <c:pt idx="78">
                  <c:v>0.49894554571428573</c:v>
                </c:pt>
                <c:pt idx="79">
                  <c:v>0.49911382857142855</c:v>
                </c:pt>
                <c:pt idx="80">
                  <c:v>0.49929143142857141</c:v>
                </c:pt>
                <c:pt idx="81">
                  <c:v>0.49948773142857145</c:v>
                </c:pt>
                <c:pt idx="82">
                  <c:v>0.49967467999999998</c:v>
                </c:pt>
                <c:pt idx="83">
                  <c:v>0.49986163142857143</c:v>
                </c:pt>
                <c:pt idx="84">
                  <c:v>0.5</c:v>
                </c:pt>
              </c:numCache>
            </c:numRef>
          </c:xVal>
          <c:yVal>
            <c:numRef>
              <c:f>Sheet2!$D$25:$D$109</c:f>
              <c:numCache>
                <c:formatCode>General</c:formatCode>
                <c:ptCount val="85"/>
                <c:pt idx="0">
                  <c:v>0</c:v>
                </c:pt>
                <c:pt idx="1">
                  <c:v>-6.8677058131239033E-6</c:v>
                </c:pt>
                <c:pt idx="2">
                  <c:v>-1.5985721283556797E-5</c:v>
                </c:pt>
                <c:pt idx="3">
                  <c:v>-2.4918716836880295E-5</c:v>
                </c:pt>
                <c:pt idx="4">
                  <c:v>-3.4099793855102423E-5</c:v>
                </c:pt>
                <c:pt idx="5">
                  <c:v>-4.2231144086274375E-5</c:v>
                </c:pt>
                <c:pt idx="6">
                  <c:v>-4.9782341978360511E-5</c:v>
                </c:pt>
                <c:pt idx="7">
                  <c:v>-6.243685776610719E-5</c:v>
                </c:pt>
                <c:pt idx="8">
                  <c:v>-7.1537626408463284E-5</c:v>
                </c:pt>
                <c:pt idx="9">
                  <c:v>-8.1910631919562826E-5</c:v>
                </c:pt>
                <c:pt idx="10">
                  <c:v>-9.4140998056602143E-5</c:v>
                </c:pt>
                <c:pt idx="11">
                  <c:v>-1.0342798151244392E-4</c:v>
                </c:pt>
                <c:pt idx="12">
                  <c:v>-1.1375516985578926E-4</c:v>
                </c:pt>
                <c:pt idx="13">
                  <c:v>-1.2529120422150042E-4</c:v>
                </c:pt>
                <c:pt idx="14">
                  <c:v>-1.3778967203639803E-4</c:v>
                </c:pt>
                <c:pt idx="15">
                  <c:v>-1.9233331407506049E-4</c:v>
                </c:pt>
                <c:pt idx="16">
                  <c:v>-2.0230333084211849E-4</c:v>
                </c:pt>
                <c:pt idx="17">
                  <c:v>-2.1088165983190743E-4</c:v>
                </c:pt>
                <c:pt idx="18">
                  <c:v>-2.3005565755682134E-4</c:v>
                </c:pt>
                <c:pt idx="19">
                  <c:v>-2.3893429506649522E-4</c:v>
                </c:pt>
                <c:pt idx="20">
                  <c:v>-2.397082990098498E-4</c:v>
                </c:pt>
                <c:pt idx="21">
                  <c:v>-2.2874552999310738E-4</c:v>
                </c:pt>
                <c:pt idx="22">
                  <c:v>6.7364273119943641E-4</c:v>
                </c:pt>
                <c:pt idx="23">
                  <c:v>2.0918994640602429E-3</c:v>
                </c:pt>
                <c:pt idx="24">
                  <c:v>3.868612405602892E-3</c:v>
                </c:pt>
                <c:pt idx="25">
                  <c:v>7.0975669553060283E-3</c:v>
                </c:pt>
                <c:pt idx="26">
                  <c:v>9.6357402750007065E-3</c:v>
                </c:pt>
                <c:pt idx="27">
                  <c:v>1.2625591185945029E-2</c:v>
                </c:pt>
                <c:pt idx="28">
                  <c:v>1.6085509906183779E-2</c:v>
                </c:pt>
                <c:pt idx="29">
                  <c:v>1.8319477711691068E-2</c:v>
                </c:pt>
                <c:pt idx="30">
                  <c:v>2.0171675435731749E-2</c:v>
                </c:pt>
                <c:pt idx="31">
                  <c:v>3.6300351587617671E-2</c:v>
                </c:pt>
                <c:pt idx="32">
                  <c:v>5.5881805326509243E-2</c:v>
                </c:pt>
                <c:pt idx="33">
                  <c:v>7.9957296125732574E-2</c:v>
                </c:pt>
                <c:pt idx="34">
                  <c:v>0.10403727325026138</c:v>
                </c:pt>
                <c:pt idx="35">
                  <c:v>0.1178420305224555</c:v>
                </c:pt>
                <c:pt idx="36">
                  <c:v>0.12701038600427092</c:v>
                </c:pt>
                <c:pt idx="37">
                  <c:v>0.13575261016121881</c:v>
                </c:pt>
                <c:pt idx="38">
                  <c:v>0.1428351566412078</c:v>
                </c:pt>
                <c:pt idx="39">
                  <c:v>0.14725989516168761</c:v>
                </c:pt>
                <c:pt idx="40">
                  <c:v>0.14956540419083647</c:v>
                </c:pt>
                <c:pt idx="41">
                  <c:v>0.14999942530837482</c:v>
                </c:pt>
                <c:pt idx="42">
                  <c:v>0.15</c:v>
                </c:pt>
                <c:pt idx="43">
                  <c:v>0.14999942530837482</c:v>
                </c:pt>
                <c:pt idx="44">
                  <c:v>0.14956540419083647</c:v>
                </c:pt>
                <c:pt idx="45">
                  <c:v>0.14725989516168761</c:v>
                </c:pt>
                <c:pt idx="46">
                  <c:v>0.1428351566412078</c:v>
                </c:pt>
                <c:pt idx="47">
                  <c:v>0.13575261016121881</c:v>
                </c:pt>
                <c:pt idx="48">
                  <c:v>0.12701038600427092</c:v>
                </c:pt>
                <c:pt idx="49">
                  <c:v>0.1178420305224555</c:v>
                </c:pt>
                <c:pt idx="50">
                  <c:v>0.10403727325026138</c:v>
                </c:pt>
                <c:pt idx="51">
                  <c:v>7.9957296125732574E-2</c:v>
                </c:pt>
                <c:pt idx="52">
                  <c:v>5.5881805326509243E-2</c:v>
                </c:pt>
                <c:pt idx="53">
                  <c:v>3.6300351587617671E-2</c:v>
                </c:pt>
                <c:pt idx="54">
                  <c:v>2.0171675435731749E-2</c:v>
                </c:pt>
                <c:pt idx="55">
                  <c:v>1.8319477711691068E-2</c:v>
                </c:pt>
                <c:pt idx="56">
                  <c:v>1.6085509906183779E-2</c:v>
                </c:pt>
                <c:pt idx="57">
                  <c:v>1.2625591185945029E-2</c:v>
                </c:pt>
                <c:pt idx="58">
                  <c:v>9.6357402750007065E-3</c:v>
                </c:pt>
                <c:pt idx="59">
                  <c:v>7.0975669553060283E-3</c:v>
                </c:pt>
                <c:pt idx="60">
                  <c:v>3.868612405602892E-3</c:v>
                </c:pt>
                <c:pt idx="61">
                  <c:v>2.0918994640602429E-3</c:v>
                </c:pt>
                <c:pt idx="62">
                  <c:v>6.7364273119943641E-4</c:v>
                </c:pt>
                <c:pt idx="63">
                  <c:v>-2.2874552999310738E-4</c:v>
                </c:pt>
                <c:pt idx="64">
                  <c:v>-2.397082990098498E-4</c:v>
                </c:pt>
                <c:pt idx="65">
                  <c:v>-2.3893429506649522E-4</c:v>
                </c:pt>
                <c:pt idx="66">
                  <c:v>-2.3005565755682134E-4</c:v>
                </c:pt>
                <c:pt idx="67">
                  <c:v>-2.1088165983190743E-4</c:v>
                </c:pt>
                <c:pt idx="68">
                  <c:v>-2.0230333084211849E-4</c:v>
                </c:pt>
                <c:pt idx="69">
                  <c:v>-1.9233331407506049E-4</c:v>
                </c:pt>
                <c:pt idx="70">
                  <c:v>-1.3778967203639803E-4</c:v>
                </c:pt>
                <c:pt idx="71">
                  <c:v>-1.2529120422150042E-4</c:v>
                </c:pt>
                <c:pt idx="72">
                  <c:v>-1.1375516985578926E-4</c:v>
                </c:pt>
                <c:pt idx="73">
                  <c:v>-1.0342798151244392E-4</c:v>
                </c:pt>
                <c:pt idx="74">
                  <c:v>-9.4140998056602143E-5</c:v>
                </c:pt>
                <c:pt idx="75">
                  <c:v>-8.1910631919562826E-5</c:v>
                </c:pt>
                <c:pt idx="76">
                  <c:v>-7.1537626408463284E-5</c:v>
                </c:pt>
                <c:pt idx="77">
                  <c:v>-6.243685776610719E-5</c:v>
                </c:pt>
                <c:pt idx="78">
                  <c:v>-4.9782341978360511E-5</c:v>
                </c:pt>
                <c:pt idx="79">
                  <c:v>-4.2231144086274375E-5</c:v>
                </c:pt>
                <c:pt idx="80">
                  <c:v>-3.4099793855102423E-5</c:v>
                </c:pt>
                <c:pt idx="81">
                  <c:v>-2.4918716836880295E-5</c:v>
                </c:pt>
                <c:pt idx="82">
                  <c:v>-1.5985721283556797E-5</c:v>
                </c:pt>
                <c:pt idx="83">
                  <c:v>-6.8677058131239033E-6</c:v>
                </c:pt>
                <c:pt idx="84">
                  <c:v>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Sheet2!$E$24</c:f>
              <c:strCache>
                <c:ptCount val="1"/>
                <c:pt idx="0">
                  <c:v>y [4]</c:v>
                </c:pt>
              </c:strCache>
            </c:strRef>
          </c:tx>
          <c:marker>
            <c:symbol val="none"/>
          </c:marker>
          <c:xVal>
            <c:numRef>
              <c:f>Sheet2!$A$25:$A$109</c:f>
              <c:numCache>
                <c:formatCode>General</c:formatCode>
                <c:ptCount val="85"/>
                <c:pt idx="0">
                  <c:v>-0.5</c:v>
                </c:pt>
                <c:pt idx="1">
                  <c:v>-0.49986163142857143</c:v>
                </c:pt>
                <c:pt idx="2">
                  <c:v>-0.49967467999999998</c:v>
                </c:pt>
                <c:pt idx="3">
                  <c:v>-0.49948773142857145</c:v>
                </c:pt>
                <c:pt idx="4">
                  <c:v>-0.49929143142857141</c:v>
                </c:pt>
                <c:pt idx="5">
                  <c:v>-0.49911382857142855</c:v>
                </c:pt>
                <c:pt idx="6">
                  <c:v>-0.49894554571428573</c:v>
                </c:pt>
                <c:pt idx="7">
                  <c:v>-0.49865574285714287</c:v>
                </c:pt>
                <c:pt idx="8">
                  <c:v>-0.49844079142857145</c:v>
                </c:pt>
                <c:pt idx="9">
                  <c:v>-0.49818847999999999</c:v>
                </c:pt>
                <c:pt idx="10">
                  <c:v>-0.49787995714285715</c:v>
                </c:pt>
                <c:pt idx="11">
                  <c:v>-0.49763682857142855</c:v>
                </c:pt>
                <c:pt idx="12">
                  <c:v>-0.49735642571428573</c:v>
                </c:pt>
                <c:pt idx="13">
                  <c:v>-0.49702911142857142</c:v>
                </c:pt>
                <c:pt idx="14">
                  <c:v>-0.49665511428571429</c:v>
                </c:pt>
                <c:pt idx="15">
                  <c:v>-0.49465503142857142</c:v>
                </c:pt>
                <c:pt idx="16">
                  <c:v>-0.49417781142857142</c:v>
                </c:pt>
                <c:pt idx="17">
                  <c:v>-0.49371367142857142</c:v>
                </c:pt>
                <c:pt idx="18">
                  <c:v>-0.49231877142857144</c:v>
                </c:pt>
                <c:pt idx="19">
                  <c:v>-0.49105140857142859</c:v>
                </c:pt>
                <c:pt idx="20">
                  <c:v>-0.48976994000000001</c:v>
                </c:pt>
                <c:pt idx="21">
                  <c:v>-0.48812787714285716</c:v>
                </c:pt>
                <c:pt idx="22">
                  <c:v>-0.47078123999999999</c:v>
                </c:pt>
                <c:pt idx="23">
                  <c:v>-0.45873098571428572</c:v>
                </c:pt>
                <c:pt idx="24">
                  <c:v>-0.44791804857142858</c:v>
                </c:pt>
                <c:pt idx="25">
                  <c:v>-0.4327347857142857</c:v>
                </c:pt>
                <c:pt idx="26">
                  <c:v>-0.42279139714285713</c:v>
                </c:pt>
                <c:pt idx="27">
                  <c:v>-0.41235831428571429</c:v>
                </c:pt>
                <c:pt idx="28">
                  <c:v>-0.40142654857142857</c:v>
                </c:pt>
                <c:pt idx="29">
                  <c:v>-0.39483605714285713</c:v>
                </c:pt>
                <c:pt idx="30">
                  <c:v>-0.38958942285714282</c:v>
                </c:pt>
                <c:pt idx="31">
                  <c:v>-0.34904799428571431</c:v>
                </c:pt>
                <c:pt idx="32">
                  <c:v>-0.30571999142857142</c:v>
                </c:pt>
                <c:pt idx="33">
                  <c:v>-0.25447283428571432</c:v>
                </c:pt>
                <c:pt idx="34">
                  <c:v>-0.20029431999999997</c:v>
                </c:pt>
                <c:pt idx="35">
                  <c:v>-0.16514714571428574</c:v>
                </c:pt>
                <c:pt idx="36">
                  <c:v>-0.13840108857142858</c:v>
                </c:pt>
                <c:pt idx="37">
                  <c:v>-0.10808217142857141</c:v>
                </c:pt>
                <c:pt idx="38">
                  <c:v>-7.617014857142862E-2</c:v>
                </c:pt>
                <c:pt idx="39">
                  <c:v>-4.6927294285714294E-2</c:v>
                </c:pt>
                <c:pt idx="40">
                  <c:v>-1.8652840000000004E-2</c:v>
                </c:pt>
                <c:pt idx="41">
                  <c:v>-6.7805142857141343E-4</c:v>
                </c:pt>
                <c:pt idx="42">
                  <c:v>0</c:v>
                </c:pt>
                <c:pt idx="43">
                  <c:v>6.7805142857141343E-4</c:v>
                </c:pt>
                <c:pt idx="44">
                  <c:v>1.8652840000000004E-2</c:v>
                </c:pt>
                <c:pt idx="45">
                  <c:v>4.6927294285714294E-2</c:v>
                </c:pt>
                <c:pt idx="46">
                  <c:v>7.617014857142862E-2</c:v>
                </c:pt>
                <c:pt idx="47">
                  <c:v>0.10808217142857141</c:v>
                </c:pt>
                <c:pt idx="48">
                  <c:v>0.13840108857142858</c:v>
                </c:pt>
                <c:pt idx="49">
                  <c:v>0.16514714571428574</c:v>
                </c:pt>
                <c:pt idx="50">
                  <c:v>0.20029431999999997</c:v>
                </c:pt>
                <c:pt idx="51">
                  <c:v>0.25447283428571432</c:v>
                </c:pt>
                <c:pt idx="52">
                  <c:v>0.30571999142857142</c:v>
                </c:pt>
                <c:pt idx="53">
                  <c:v>0.34904799428571431</c:v>
                </c:pt>
                <c:pt idx="54">
                  <c:v>0.38958942285714282</c:v>
                </c:pt>
                <c:pt idx="55">
                  <c:v>0.39483605714285713</c:v>
                </c:pt>
                <c:pt idx="56">
                  <c:v>0.40142654857142857</c:v>
                </c:pt>
                <c:pt idx="57">
                  <c:v>0.41235831428571429</c:v>
                </c:pt>
                <c:pt idx="58">
                  <c:v>0.42279139714285713</c:v>
                </c:pt>
                <c:pt idx="59">
                  <c:v>0.4327347857142857</c:v>
                </c:pt>
                <c:pt idx="60">
                  <c:v>0.44791804857142858</c:v>
                </c:pt>
                <c:pt idx="61">
                  <c:v>0.45873098571428572</c:v>
                </c:pt>
                <c:pt idx="62">
                  <c:v>0.47078123999999999</c:v>
                </c:pt>
                <c:pt idx="63">
                  <c:v>0.48812787714285716</c:v>
                </c:pt>
                <c:pt idx="64">
                  <c:v>0.48976994000000001</c:v>
                </c:pt>
                <c:pt idx="65">
                  <c:v>0.49105140857142859</c:v>
                </c:pt>
                <c:pt idx="66">
                  <c:v>0.49231877142857144</c:v>
                </c:pt>
                <c:pt idx="67">
                  <c:v>0.49371367142857142</c:v>
                </c:pt>
                <c:pt idx="68">
                  <c:v>0.49417781142857142</c:v>
                </c:pt>
                <c:pt idx="69">
                  <c:v>0.49465503142857142</c:v>
                </c:pt>
                <c:pt idx="70">
                  <c:v>0.49665511428571429</c:v>
                </c:pt>
                <c:pt idx="71">
                  <c:v>0.49702911142857142</c:v>
                </c:pt>
                <c:pt idx="72">
                  <c:v>0.49735642571428573</c:v>
                </c:pt>
                <c:pt idx="73">
                  <c:v>0.49763682857142855</c:v>
                </c:pt>
                <c:pt idx="74">
                  <c:v>0.49787995714285715</c:v>
                </c:pt>
                <c:pt idx="75">
                  <c:v>0.49818847999999999</c:v>
                </c:pt>
                <c:pt idx="76">
                  <c:v>0.49844079142857145</c:v>
                </c:pt>
                <c:pt idx="77">
                  <c:v>0.49865574285714287</c:v>
                </c:pt>
                <c:pt idx="78">
                  <c:v>0.49894554571428573</c:v>
                </c:pt>
                <c:pt idx="79">
                  <c:v>0.49911382857142855</c:v>
                </c:pt>
                <c:pt idx="80">
                  <c:v>0.49929143142857141</c:v>
                </c:pt>
                <c:pt idx="81">
                  <c:v>0.49948773142857145</c:v>
                </c:pt>
                <c:pt idx="82">
                  <c:v>0.49967467999999998</c:v>
                </c:pt>
                <c:pt idx="83">
                  <c:v>0.49986163142857143</c:v>
                </c:pt>
                <c:pt idx="84">
                  <c:v>0.5</c:v>
                </c:pt>
              </c:numCache>
            </c:numRef>
          </c:xVal>
          <c:yVal>
            <c:numRef>
              <c:f>Sheet2!$E$25:$E$109</c:f>
              <c:numCache>
                <c:formatCode>General</c:formatCode>
                <c:ptCount val="85"/>
                <c:pt idx="0">
                  <c:v>0</c:v>
                </c:pt>
                <c:pt idx="1">
                  <c:v>-2.7623947760874179E-5</c:v>
                </c:pt>
                <c:pt idx="2">
                  <c:v>-6.4788999169090866E-5</c:v>
                </c:pt>
                <c:pt idx="3">
                  <c:v>-1.0177206974779085E-4</c:v>
                </c:pt>
                <c:pt idx="4">
                  <c:v>-1.404100407906006E-4</c:v>
                </c:pt>
                <c:pt idx="5">
                  <c:v>-1.7519584512126762E-4</c:v>
                </c:pt>
                <c:pt idx="6">
                  <c:v>-2.0800560980674399E-4</c:v>
                </c:pt>
                <c:pt idx="7">
                  <c:v>-2.6416480956734101E-4</c:v>
                </c:pt>
                <c:pt idx="8">
                  <c:v>-3.0553895361695727E-4</c:v>
                </c:pt>
                <c:pt idx="9">
                  <c:v>-3.5380033643184206E-4</c:v>
                </c:pt>
                <c:pt idx="10">
                  <c:v>-4.1236834827176883E-4</c:v>
                </c:pt>
                <c:pt idx="11">
                  <c:v>-4.5817765206854211E-4</c:v>
                </c:pt>
                <c:pt idx="12">
                  <c:v>-5.1063335689921496E-4</c:v>
                </c:pt>
                <c:pt idx="13">
                  <c:v>-5.7135532582364146E-4</c:v>
                </c:pt>
                <c:pt idx="14">
                  <c:v>-6.4006699785576493E-4</c:v>
                </c:pt>
                <c:pt idx="15">
                  <c:v>-9.9544611797683369E-4</c:v>
                </c:pt>
                <c:pt idx="16">
                  <c:v>-1.0772477964184624E-3</c:v>
                </c:pt>
                <c:pt idx="17">
                  <c:v>-1.155707785155724E-3</c:v>
                </c:pt>
                <c:pt idx="18">
                  <c:v>-1.3850094222158382E-3</c:v>
                </c:pt>
                <c:pt idx="19">
                  <c:v>-1.5849415246791954E-3</c:v>
                </c:pt>
                <c:pt idx="20">
                  <c:v>-1.7790239486854542E-3</c:v>
                </c:pt>
                <c:pt idx="21">
                  <c:v>-2.015945959379456E-3</c:v>
                </c:pt>
                <c:pt idx="22">
                  <c:v>-3.7420257964408676E-3</c:v>
                </c:pt>
                <c:pt idx="23">
                  <c:v>-4.1560747632674311E-3</c:v>
                </c:pt>
                <c:pt idx="24">
                  <c:v>-4.0242688200532312E-3</c:v>
                </c:pt>
                <c:pt idx="25">
                  <c:v>-3.100800538611545E-3</c:v>
                </c:pt>
                <c:pt idx="26">
                  <c:v>-2.0666142849210256E-3</c:v>
                </c:pt>
                <c:pt idx="27">
                  <c:v>-6.4724208058059007E-4</c:v>
                </c:pt>
                <c:pt idx="28">
                  <c:v>1.1778974361649486E-3</c:v>
                </c:pt>
                <c:pt idx="29">
                  <c:v>2.4326735831175367E-3</c:v>
                </c:pt>
                <c:pt idx="30">
                  <c:v>3.5092263102388041E-3</c:v>
                </c:pt>
                <c:pt idx="31">
                  <c:v>1.3790247975474783E-2</c:v>
                </c:pt>
                <c:pt idx="32">
                  <c:v>2.7500853095098657E-2</c:v>
                </c:pt>
                <c:pt idx="33">
                  <c:v>4.5307723099046168E-2</c:v>
                </c:pt>
                <c:pt idx="34">
                  <c:v>6.3744839096281647E-2</c:v>
                </c:pt>
                <c:pt idx="35">
                  <c:v>7.4511655826509024E-2</c:v>
                </c:pt>
                <c:pt idx="36">
                  <c:v>8.1725719591289547E-2</c:v>
                </c:pt>
                <c:pt idx="37">
                  <c:v>8.8645756422773558E-2</c:v>
                </c:pt>
                <c:pt idx="38">
                  <c:v>9.4278897135483125E-2</c:v>
                </c:pt>
                <c:pt idx="39">
                  <c:v>9.7809467987554424E-2</c:v>
                </c:pt>
                <c:pt idx="40">
                  <c:v>9.9652362090012978E-2</c:v>
                </c:pt>
                <c:pt idx="41">
                  <c:v>9.9999540246767521E-2</c:v>
                </c:pt>
                <c:pt idx="42">
                  <c:v>0.1</c:v>
                </c:pt>
                <c:pt idx="43">
                  <c:v>9.9999540246767521E-2</c:v>
                </c:pt>
                <c:pt idx="44">
                  <c:v>9.9652362090012978E-2</c:v>
                </c:pt>
                <c:pt idx="45">
                  <c:v>9.7809467987554424E-2</c:v>
                </c:pt>
                <c:pt idx="46">
                  <c:v>9.4278897135483125E-2</c:v>
                </c:pt>
                <c:pt idx="47">
                  <c:v>8.8645756422773558E-2</c:v>
                </c:pt>
                <c:pt idx="48">
                  <c:v>8.1725719591289547E-2</c:v>
                </c:pt>
                <c:pt idx="49">
                  <c:v>7.4511655826509024E-2</c:v>
                </c:pt>
                <c:pt idx="50">
                  <c:v>6.3744839096281647E-2</c:v>
                </c:pt>
                <c:pt idx="51">
                  <c:v>4.5307723099046168E-2</c:v>
                </c:pt>
                <c:pt idx="52">
                  <c:v>2.7500853095098657E-2</c:v>
                </c:pt>
                <c:pt idx="53">
                  <c:v>1.3790247975474783E-2</c:v>
                </c:pt>
                <c:pt idx="54">
                  <c:v>3.5092263102388041E-3</c:v>
                </c:pt>
                <c:pt idx="55">
                  <c:v>2.4326735831175367E-3</c:v>
                </c:pt>
                <c:pt idx="56">
                  <c:v>1.1778974361649486E-3</c:v>
                </c:pt>
                <c:pt idx="57">
                  <c:v>-6.4724208058059007E-4</c:v>
                </c:pt>
                <c:pt idx="58">
                  <c:v>-2.0666142849210256E-3</c:v>
                </c:pt>
                <c:pt idx="59">
                  <c:v>-3.100800538611545E-3</c:v>
                </c:pt>
                <c:pt idx="60">
                  <c:v>-4.0242688200532312E-3</c:v>
                </c:pt>
                <c:pt idx="61">
                  <c:v>-4.1560747632674311E-3</c:v>
                </c:pt>
                <c:pt idx="62">
                  <c:v>-3.7420257964408676E-3</c:v>
                </c:pt>
                <c:pt idx="63">
                  <c:v>-2.015945959379456E-3</c:v>
                </c:pt>
                <c:pt idx="64">
                  <c:v>-1.7790239486854542E-3</c:v>
                </c:pt>
                <c:pt idx="65">
                  <c:v>-1.5849415246791954E-3</c:v>
                </c:pt>
                <c:pt idx="66">
                  <c:v>-1.3850094222158382E-3</c:v>
                </c:pt>
                <c:pt idx="67">
                  <c:v>-1.155707785155724E-3</c:v>
                </c:pt>
                <c:pt idx="68">
                  <c:v>-1.0772477964184624E-3</c:v>
                </c:pt>
                <c:pt idx="69">
                  <c:v>-9.9544611797683369E-4</c:v>
                </c:pt>
                <c:pt idx="70">
                  <c:v>-6.4006699785576493E-4</c:v>
                </c:pt>
                <c:pt idx="71">
                  <c:v>-5.7135532582364146E-4</c:v>
                </c:pt>
                <c:pt idx="72">
                  <c:v>-5.1063335689921496E-4</c:v>
                </c:pt>
                <c:pt idx="73">
                  <c:v>-4.5817765206854211E-4</c:v>
                </c:pt>
                <c:pt idx="74">
                  <c:v>-4.1236834827176883E-4</c:v>
                </c:pt>
                <c:pt idx="75">
                  <c:v>-3.5380033643184206E-4</c:v>
                </c:pt>
                <c:pt idx="76">
                  <c:v>-3.0553895361695727E-4</c:v>
                </c:pt>
                <c:pt idx="77">
                  <c:v>-2.6416480956734101E-4</c:v>
                </c:pt>
                <c:pt idx="78">
                  <c:v>-2.0800560980674399E-4</c:v>
                </c:pt>
                <c:pt idx="79">
                  <c:v>-1.7519584512126762E-4</c:v>
                </c:pt>
                <c:pt idx="80">
                  <c:v>-1.404100407906006E-4</c:v>
                </c:pt>
                <c:pt idx="81">
                  <c:v>-1.0177206974779085E-4</c:v>
                </c:pt>
                <c:pt idx="82">
                  <c:v>-6.4788999169090866E-5</c:v>
                </c:pt>
                <c:pt idx="83">
                  <c:v>-2.7623947760874179E-5</c:v>
                </c:pt>
                <c:pt idx="84">
                  <c:v>0</c:v>
                </c:pt>
              </c:numCache>
            </c:numRef>
          </c:yVal>
          <c:smooth val="1"/>
        </c:ser>
        <c:axId val="142749696"/>
        <c:axId val="142751232"/>
      </c:scatterChart>
      <c:valAx>
        <c:axId val="142749696"/>
        <c:scaling>
          <c:orientation val="minMax"/>
        </c:scaling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751232"/>
        <c:crosses val="autoZero"/>
        <c:crossBetween val="midCat"/>
      </c:valAx>
      <c:valAx>
        <c:axId val="142751232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74969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114299</xdr:colOff>
      <xdr:row>0</xdr:row>
      <xdr:rowOff>71437</xdr:rowOff>
    </xdr:from>
    <xdr:to>
      <xdr:col>22</xdr:col>
      <xdr:colOff>66674</xdr:colOff>
      <xdr:row>38</xdr:row>
      <xdr:rowOff>47625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57"/>
  <sheetViews>
    <sheetView topLeftCell="F16" workbookViewId="0">
      <selection activeCell="C46" sqref="C46"/>
    </sheetView>
  </sheetViews>
  <sheetFormatPr defaultRowHeight="15"/>
  <cols>
    <col min="2" max="2" width="12" bestFit="1" customWidth="1"/>
    <col min="4" max="5" width="12" bestFit="1" customWidth="1"/>
    <col min="6" max="6" width="11.5703125" customWidth="1"/>
    <col min="7" max="7" width="18.5703125" customWidth="1"/>
    <col min="11" max="11" width="12" customWidth="1"/>
    <col min="12" max="12" width="19.7109375" customWidth="1"/>
    <col min="13" max="13" width="17.42578125" customWidth="1"/>
    <col min="15" max="15" width="19.85546875" customWidth="1"/>
    <col min="16" max="16" width="15.42578125" customWidth="1"/>
    <col min="21" max="22" width="0" hidden="1" customWidth="1"/>
    <col min="24" max="24" width="16.5703125" customWidth="1"/>
    <col min="26" max="26" width="8.7109375" customWidth="1"/>
  </cols>
  <sheetData>
    <row r="1" spans="1:4">
      <c r="A1" t="s">
        <v>0</v>
      </c>
    </row>
    <row r="2" spans="1:4">
      <c r="B2" s="1" t="s">
        <v>1</v>
      </c>
      <c r="C2" s="1" t="s">
        <v>2</v>
      </c>
      <c r="D2" s="1"/>
    </row>
    <row r="3" spans="1:4">
      <c r="B3">
        <v>0</v>
      </c>
      <c r="C3">
        <v>0</v>
      </c>
    </row>
    <row r="4" spans="1:4">
      <c r="B4">
        <v>0</v>
      </c>
      <c r="C4">
        <v>6.6666669999999997E-2</v>
      </c>
    </row>
    <row r="5" spans="1:4">
      <c r="B5">
        <v>0</v>
      </c>
      <c r="C5">
        <v>0.23333333000000001</v>
      </c>
    </row>
    <row r="6" spans="1:4">
      <c r="B6">
        <v>0.15396007</v>
      </c>
      <c r="C6">
        <v>0.5</v>
      </c>
    </row>
    <row r="7" spans="1:4">
      <c r="B7">
        <v>0.57735027000000005</v>
      </c>
      <c r="C7">
        <v>0.74444443999999999</v>
      </c>
    </row>
    <row r="8" spans="1:4">
      <c r="A8" t="s">
        <v>3</v>
      </c>
    </row>
    <row r="9" spans="1:4">
      <c r="B9">
        <v>0.57735027000000005</v>
      </c>
      <c r="C9">
        <v>1.2555555599999999</v>
      </c>
    </row>
    <row r="10" spans="1:4">
      <c r="B10">
        <v>0.15396007</v>
      </c>
      <c r="C10">
        <v>1.5</v>
      </c>
    </row>
    <row r="11" spans="1:4">
      <c r="B11">
        <v>0</v>
      </c>
      <c r="C11">
        <v>1.76666667</v>
      </c>
    </row>
    <row r="12" spans="1:4">
      <c r="B12">
        <v>0</v>
      </c>
      <c r="C12">
        <v>1.93333333</v>
      </c>
    </row>
    <row r="13" spans="1:4">
      <c r="B13">
        <v>0</v>
      </c>
      <c r="C13">
        <v>2</v>
      </c>
    </row>
    <row r="16" spans="1:4">
      <c r="A16" t="s">
        <v>4</v>
      </c>
    </row>
    <row r="17" spans="1:26">
      <c r="A17" t="s">
        <v>5</v>
      </c>
      <c r="B17" s="1" t="s">
        <v>2</v>
      </c>
      <c r="C17" s="1" t="s">
        <v>1</v>
      </c>
      <c r="E17" t="s">
        <v>1</v>
      </c>
      <c r="N17" s="6"/>
      <c r="O17" s="6"/>
      <c r="P17" s="6"/>
    </row>
    <row r="18" spans="1:26">
      <c r="A18">
        <f>C18/2</f>
        <v>0</v>
      </c>
      <c r="B18">
        <v>0</v>
      </c>
      <c r="C18">
        <v>0</v>
      </c>
      <c r="E18" t="s">
        <v>6</v>
      </c>
      <c r="J18">
        <f>A18-0.5</f>
        <v>-0.5</v>
      </c>
      <c r="K18">
        <f>B18</f>
        <v>0</v>
      </c>
      <c r="N18" s="6"/>
      <c r="O18" s="6"/>
      <c r="P18" s="6"/>
    </row>
    <row r="19" spans="1:26">
      <c r="A19">
        <f t="shared" ref="A19:A28" si="0">C19/2</f>
        <v>3.3333334999999999E-2</v>
      </c>
      <c r="B19">
        <v>5.4198299999999996E-3</v>
      </c>
      <c r="C19">
        <v>6.6666669999999997E-2</v>
      </c>
      <c r="E19">
        <f>A19*2</f>
        <v>6.6666669999999997E-2</v>
      </c>
      <c r="G19">
        <f>B19*1.5</f>
        <v>8.129744999999999E-3</v>
      </c>
      <c r="J19">
        <f t="shared" ref="J19:J28" si="1">A19-0.5</f>
        <v>-0.46666666499999998</v>
      </c>
      <c r="K19">
        <f t="shared" ref="K19:K28" si="2">B19</f>
        <v>5.4198299999999996E-3</v>
      </c>
      <c r="N19" s="8"/>
      <c r="O19" s="6"/>
      <c r="P19" s="6"/>
    </row>
    <row r="20" spans="1:26">
      <c r="A20">
        <f t="shared" si="0"/>
        <v>0.116666665</v>
      </c>
      <c r="B20">
        <v>6.5433519999999995E-2</v>
      </c>
      <c r="C20">
        <v>0.23333333000000001</v>
      </c>
      <c r="E20">
        <f t="shared" ref="E20:E28" si="3">A20*2</f>
        <v>0.23333333000000001</v>
      </c>
      <c r="J20">
        <f t="shared" si="1"/>
        <v>-0.383333335</v>
      </c>
      <c r="K20">
        <f t="shared" si="2"/>
        <v>6.5433519999999995E-2</v>
      </c>
      <c r="N20" s="8"/>
      <c r="O20" s="6"/>
      <c r="P20" s="6"/>
    </row>
    <row r="21" spans="1:26">
      <c r="A21">
        <f t="shared" si="0"/>
        <v>0.25</v>
      </c>
      <c r="B21">
        <v>0.20301145000000001</v>
      </c>
      <c r="C21">
        <v>0.5</v>
      </c>
      <c r="E21">
        <f t="shared" si="3"/>
        <v>0.5</v>
      </c>
      <c r="J21">
        <f t="shared" si="1"/>
        <v>-0.25</v>
      </c>
      <c r="K21">
        <f t="shared" si="2"/>
        <v>0.20301145000000001</v>
      </c>
      <c r="N21" s="8"/>
      <c r="O21" s="6"/>
      <c r="P21" s="6"/>
    </row>
    <row r="22" spans="1:26">
      <c r="A22">
        <f t="shared" si="0"/>
        <v>0.37222221999999999</v>
      </c>
      <c r="B22">
        <v>0.29850146999999999</v>
      </c>
      <c r="C22">
        <v>0.74444443999999999</v>
      </c>
      <c r="E22">
        <f t="shared" si="3"/>
        <v>0.74444443999999999</v>
      </c>
      <c r="J22">
        <f t="shared" si="1"/>
        <v>-0.12777778000000001</v>
      </c>
      <c r="K22">
        <f t="shared" si="2"/>
        <v>0.29850146999999999</v>
      </c>
      <c r="N22" s="8"/>
      <c r="O22" s="6"/>
      <c r="P22" s="6"/>
    </row>
    <row r="23" spans="1:26">
      <c r="A23">
        <f t="shared" si="0"/>
        <v>0.5</v>
      </c>
      <c r="B23">
        <v>0.33468272999999998</v>
      </c>
      <c r="C23">
        <v>1</v>
      </c>
      <c r="E23">
        <f t="shared" si="3"/>
        <v>1</v>
      </c>
      <c r="J23">
        <f t="shared" si="1"/>
        <v>0</v>
      </c>
      <c r="K23">
        <f t="shared" si="2"/>
        <v>0.33468272999999998</v>
      </c>
    </row>
    <row r="24" spans="1:26">
      <c r="A24">
        <f t="shared" si="0"/>
        <v>0.62777777999999995</v>
      </c>
      <c r="B24">
        <v>0.29850146999999999</v>
      </c>
      <c r="C24">
        <v>1.2555555599999999</v>
      </c>
      <c r="E24">
        <f t="shared" si="3"/>
        <v>1.2555555599999999</v>
      </c>
      <c r="J24">
        <f t="shared" si="1"/>
        <v>0.12777777999999995</v>
      </c>
      <c r="K24">
        <f t="shared" si="2"/>
        <v>0.29850146999999999</v>
      </c>
    </row>
    <row r="25" spans="1:26">
      <c r="A25">
        <f t="shared" si="0"/>
        <v>0.75</v>
      </c>
      <c r="B25">
        <v>0.20301145000000001</v>
      </c>
      <c r="C25">
        <v>1.5</v>
      </c>
      <c r="E25">
        <f t="shared" si="3"/>
        <v>1.5</v>
      </c>
      <c r="J25">
        <f t="shared" si="1"/>
        <v>0.25</v>
      </c>
      <c r="K25">
        <f t="shared" si="2"/>
        <v>0.20301145000000001</v>
      </c>
    </row>
    <row r="26" spans="1:26">
      <c r="A26">
        <f t="shared" si="0"/>
        <v>0.883333335</v>
      </c>
      <c r="B26">
        <v>6.5433519999999995E-2</v>
      </c>
      <c r="C26">
        <v>1.76666667</v>
      </c>
      <c r="E26">
        <f t="shared" si="3"/>
        <v>1.76666667</v>
      </c>
      <c r="J26">
        <f t="shared" si="1"/>
        <v>0.383333335</v>
      </c>
      <c r="K26">
        <f t="shared" si="2"/>
        <v>6.5433519999999995E-2</v>
      </c>
    </row>
    <row r="27" spans="1:26">
      <c r="A27">
        <f t="shared" si="0"/>
        <v>0.96666666999999995</v>
      </c>
      <c r="B27">
        <v>5.4198299999999996E-3</v>
      </c>
      <c r="C27">
        <v>1.9333333399999999</v>
      </c>
      <c r="E27">
        <f t="shared" si="3"/>
        <v>1.9333333399999999</v>
      </c>
      <c r="J27">
        <f t="shared" si="1"/>
        <v>0.46666666999999995</v>
      </c>
      <c r="K27">
        <f t="shared" si="2"/>
        <v>5.4198299999999996E-3</v>
      </c>
    </row>
    <row r="28" spans="1:26">
      <c r="A28">
        <f t="shared" si="0"/>
        <v>1</v>
      </c>
      <c r="B28">
        <v>0</v>
      </c>
      <c r="C28">
        <v>2</v>
      </c>
      <c r="E28">
        <f t="shared" si="3"/>
        <v>2</v>
      </c>
      <c r="J28">
        <f t="shared" si="1"/>
        <v>0.5</v>
      </c>
      <c r="K28">
        <f t="shared" si="2"/>
        <v>0</v>
      </c>
    </row>
    <row r="29" spans="1:26" ht="15.75" thickBot="1"/>
    <row r="30" spans="1:26">
      <c r="A30" s="2" t="s">
        <v>21</v>
      </c>
      <c r="B30" s="3"/>
      <c r="C30" s="3"/>
      <c r="D30" s="3"/>
      <c r="E30" s="3"/>
      <c r="F30" s="3"/>
      <c r="G30" s="3"/>
      <c r="H30" s="4"/>
      <c r="J30" s="2" t="s">
        <v>20</v>
      </c>
      <c r="K30" s="3"/>
      <c r="L30" s="3"/>
      <c r="M30" s="3"/>
      <c r="N30" s="3"/>
      <c r="O30" s="3"/>
      <c r="P30" s="3"/>
      <c r="Q30" s="4"/>
      <c r="S30" s="2" t="s">
        <v>20</v>
      </c>
      <c r="T30" s="3"/>
      <c r="U30" s="3"/>
      <c r="V30" s="3"/>
      <c r="W30" s="3"/>
      <c r="X30" s="3"/>
      <c r="Y30" s="3"/>
      <c r="Z30" s="4"/>
    </row>
    <row r="31" spans="1:26">
      <c r="A31" s="5"/>
      <c r="B31" s="6"/>
      <c r="C31" s="6" t="s">
        <v>17</v>
      </c>
      <c r="D31" s="6"/>
      <c r="E31" s="6"/>
      <c r="F31" s="6" t="s">
        <v>18</v>
      </c>
      <c r="G31" s="6"/>
      <c r="H31" s="7"/>
      <c r="J31" s="5"/>
      <c r="K31" s="6"/>
      <c r="L31" s="6" t="s">
        <v>17</v>
      </c>
      <c r="M31" s="6"/>
      <c r="N31" s="6"/>
      <c r="O31" s="6" t="s">
        <v>18</v>
      </c>
      <c r="P31" s="6"/>
      <c r="Q31" s="7"/>
      <c r="S31" s="5"/>
      <c r="T31" s="6"/>
      <c r="U31" s="6"/>
      <c r="V31" s="6"/>
      <c r="W31" s="6"/>
      <c r="X31" s="6" t="s">
        <v>18</v>
      </c>
      <c r="Y31" s="6"/>
      <c r="Z31" s="7"/>
    </row>
    <row r="32" spans="1:26">
      <c r="A32" s="5"/>
      <c r="B32" s="6" t="s">
        <v>13</v>
      </c>
      <c r="C32" s="6"/>
      <c r="D32" s="6"/>
      <c r="E32" s="6" t="s">
        <v>13</v>
      </c>
      <c r="F32" s="6"/>
      <c r="G32" s="6"/>
      <c r="H32" s="7"/>
      <c r="J32" s="5"/>
      <c r="K32" s="6" t="s">
        <v>13</v>
      </c>
      <c r="L32" s="6"/>
      <c r="M32" s="6"/>
      <c r="N32" s="6" t="s">
        <v>13</v>
      </c>
      <c r="O32" s="6"/>
      <c r="P32" s="6"/>
      <c r="Q32" s="7"/>
      <c r="S32" s="5"/>
      <c r="T32" s="6"/>
      <c r="U32" s="6"/>
      <c r="V32" s="6"/>
      <c r="W32" s="6" t="s">
        <v>22</v>
      </c>
      <c r="X32" s="6"/>
      <c r="Y32" s="6"/>
      <c r="Z32" s="7"/>
    </row>
    <row r="33" spans="1:26">
      <c r="A33" s="5"/>
      <c r="B33" s="8" t="s">
        <v>7</v>
      </c>
      <c r="C33" s="9">
        <v>0</v>
      </c>
      <c r="D33" s="9">
        <v>5.273559E-16</v>
      </c>
      <c r="E33" s="8" t="s">
        <v>7</v>
      </c>
      <c r="F33" s="6">
        <v>-2.7437429999999999E-3</v>
      </c>
      <c r="G33" s="6">
        <v>-2.7437429999999999E-3</v>
      </c>
      <c r="H33" s="7"/>
      <c r="J33" s="5"/>
      <c r="K33" s="8" t="s">
        <v>7</v>
      </c>
      <c r="L33" s="9">
        <v>0</v>
      </c>
      <c r="M33" s="9">
        <v>5.273559E-16</v>
      </c>
      <c r="N33" s="8" t="s">
        <v>7</v>
      </c>
      <c r="O33" s="6">
        <v>0</v>
      </c>
      <c r="P33" s="6">
        <v>-2.7437429999999999E-3</v>
      </c>
      <c r="Q33" s="7"/>
      <c r="S33" s="5"/>
      <c r="T33" s="8"/>
      <c r="U33" s="9"/>
      <c r="V33" s="9"/>
      <c r="W33" s="8" t="s">
        <v>7</v>
      </c>
      <c r="X33" s="6">
        <f>0.3386848+0.00274382500000003</f>
        <v>0.34142862500000004</v>
      </c>
      <c r="Y33" s="6">
        <v>0.33868480000000001</v>
      </c>
      <c r="Z33" s="7"/>
    </row>
    <row r="34" spans="1:26">
      <c r="A34" s="5"/>
      <c r="B34" s="8" t="s">
        <v>8</v>
      </c>
      <c r="C34" s="6">
        <v>-3.5032580000000001E-2</v>
      </c>
      <c r="D34" s="6"/>
      <c r="E34" s="8" t="s">
        <v>8</v>
      </c>
      <c r="F34" s="6">
        <v>9.9656739999999994E-2</v>
      </c>
      <c r="G34" s="6">
        <v>9.9656739999999994E-2</v>
      </c>
      <c r="H34" s="7"/>
      <c r="J34" s="5"/>
      <c r="K34" s="8" t="s">
        <v>8</v>
      </c>
      <c r="L34" s="6">
        <v>-7.0065150000000007E-2</v>
      </c>
      <c r="M34" s="6"/>
      <c r="N34" s="8" t="s">
        <v>8</v>
      </c>
      <c r="O34" s="6">
        <v>0.1993135</v>
      </c>
      <c r="P34" s="6">
        <v>0.1993135</v>
      </c>
      <c r="Q34" s="7"/>
      <c r="S34" s="5"/>
      <c r="T34" s="8"/>
      <c r="U34" s="6"/>
      <c r="V34" s="6"/>
      <c r="W34" s="8" t="s">
        <v>8</v>
      </c>
      <c r="X34" s="6">
        <v>0</v>
      </c>
      <c r="Y34" s="10">
        <v>1.8571450000000001E-10</v>
      </c>
      <c r="Z34" s="18"/>
    </row>
    <row r="35" spans="1:26">
      <c r="A35" s="5"/>
      <c r="B35" s="8" t="s">
        <v>9</v>
      </c>
      <c r="C35" s="6">
        <v>1.926971</v>
      </c>
      <c r="D35" s="6"/>
      <c r="E35" s="8" t="s">
        <v>9</v>
      </c>
      <c r="F35" s="6">
        <v>1.1165719999999999</v>
      </c>
      <c r="G35" s="6">
        <v>1.1165719999999999</v>
      </c>
      <c r="H35" s="7"/>
      <c r="J35" s="5"/>
      <c r="K35" s="8" t="s">
        <v>9</v>
      </c>
      <c r="L35" s="6">
        <v>7.7078860000000002</v>
      </c>
      <c r="M35" s="6"/>
      <c r="N35" s="8" t="s">
        <v>9</v>
      </c>
      <c r="O35" s="6">
        <v>4.4662889999999997</v>
      </c>
      <c r="P35" s="6">
        <v>4.4662889999999997</v>
      </c>
      <c r="Q35" s="7"/>
      <c r="S35" s="5"/>
      <c r="T35" s="8"/>
      <c r="U35" s="6"/>
      <c r="V35" s="6"/>
      <c r="W35" s="8" t="s">
        <v>9</v>
      </c>
      <c r="X35" s="6">
        <v>-2.5321150000000001</v>
      </c>
      <c r="Y35" s="6">
        <v>-2.5321150000000001</v>
      </c>
      <c r="Z35" s="7"/>
    </row>
    <row r="36" spans="1:26">
      <c r="A36" s="5"/>
      <c r="B36" s="8" t="s">
        <v>10</v>
      </c>
      <c r="C36" s="6">
        <v>-2.8436340000000002</v>
      </c>
      <c r="D36" s="6"/>
      <c r="E36" s="8" t="s">
        <v>10</v>
      </c>
      <c r="F36" s="6">
        <v>-1.166401</v>
      </c>
      <c r="G36" s="6">
        <v>-1.166401</v>
      </c>
      <c r="H36" s="7"/>
      <c r="J36" s="5"/>
      <c r="K36" s="8" t="s">
        <v>10</v>
      </c>
      <c r="L36" s="6">
        <v>-22.74907</v>
      </c>
      <c r="M36" s="6"/>
      <c r="N36" s="8" t="s">
        <v>10</v>
      </c>
      <c r="O36" s="6">
        <v>-9.3312039999999996</v>
      </c>
      <c r="P36" s="6">
        <v>-9.3312039999999996</v>
      </c>
      <c r="Q36" s="7"/>
      <c r="S36" s="5"/>
      <c r="T36" s="8"/>
      <c r="U36" s="6"/>
      <c r="V36" s="6"/>
      <c r="W36" s="8" t="s">
        <v>10</v>
      </c>
      <c r="X36" s="6">
        <v>0</v>
      </c>
      <c r="Y36" s="10">
        <v>3.005832E-9</v>
      </c>
      <c r="Z36" s="18"/>
    </row>
    <row r="37" spans="1:26">
      <c r="A37" s="5"/>
      <c r="B37" s="8" t="s">
        <v>11</v>
      </c>
      <c r="C37" s="6">
        <v>1.7292730000000001</v>
      </c>
      <c r="D37" s="6"/>
      <c r="E37" s="8" t="s">
        <v>11</v>
      </c>
      <c r="F37" s="6">
        <v>0.29160009999999997</v>
      </c>
      <c r="G37" s="6">
        <v>0.29160009999999997</v>
      </c>
      <c r="H37" s="7"/>
      <c r="J37" s="5"/>
      <c r="K37" s="8" t="s">
        <v>11</v>
      </c>
      <c r="L37" s="6">
        <v>27.668369999999999</v>
      </c>
      <c r="M37" s="6"/>
      <c r="N37" s="8" t="s">
        <v>11</v>
      </c>
      <c r="O37" s="6">
        <v>4.6656019999999998</v>
      </c>
      <c r="P37" s="6">
        <v>4.6656019999999998</v>
      </c>
      <c r="Q37" s="7"/>
      <c r="S37" s="5"/>
      <c r="T37" s="8"/>
      <c r="U37" s="6"/>
      <c r="V37" s="6"/>
      <c r="W37" s="8" t="s">
        <v>11</v>
      </c>
      <c r="X37" s="6">
        <v>4.6656019999999998</v>
      </c>
      <c r="Y37" s="6">
        <v>4.6656019999999998</v>
      </c>
      <c r="Z37" s="7"/>
    </row>
    <row r="38" spans="1:26">
      <c r="A38" s="5"/>
      <c r="B38" s="8" t="s">
        <v>12</v>
      </c>
      <c r="C38" s="6">
        <v>-0.4428957</v>
      </c>
      <c r="D38" s="6"/>
      <c r="E38" s="8" t="s">
        <v>12</v>
      </c>
      <c r="F38" s="10">
        <v>-3.8584140000000002E-9</v>
      </c>
      <c r="G38" s="10">
        <v>-3.8584140000000002E-9</v>
      </c>
      <c r="H38" s="7"/>
      <c r="J38" s="5"/>
      <c r="K38" s="8" t="s">
        <v>12</v>
      </c>
      <c r="L38" s="6">
        <v>-14.17266</v>
      </c>
      <c r="M38" s="6"/>
      <c r="N38" s="8" t="s">
        <v>12</v>
      </c>
      <c r="O38" s="10">
        <v>0</v>
      </c>
      <c r="P38" s="10">
        <v>-1.2346919999999999E-7</v>
      </c>
      <c r="Q38" s="7"/>
      <c r="S38" s="5"/>
      <c r="T38" s="8"/>
      <c r="U38" s="6"/>
      <c r="V38" s="6"/>
      <c r="W38" s="8"/>
      <c r="X38" s="10"/>
      <c r="Y38" s="10"/>
      <c r="Z38" s="7"/>
    </row>
    <row r="39" spans="1:26">
      <c r="A39" s="5"/>
      <c r="B39" s="6"/>
      <c r="C39" s="6"/>
      <c r="D39" s="6"/>
      <c r="E39" s="6"/>
      <c r="F39" s="6"/>
      <c r="G39" s="6"/>
      <c r="H39" s="7"/>
      <c r="J39" s="5"/>
      <c r="K39" s="6"/>
      <c r="L39" s="6"/>
      <c r="M39" s="6"/>
      <c r="N39" s="6"/>
      <c r="O39" s="6"/>
      <c r="P39" s="6"/>
      <c r="Q39" s="7"/>
      <c r="S39" s="5"/>
      <c r="T39" s="6"/>
      <c r="U39" s="6"/>
      <c r="V39" s="6"/>
      <c r="W39" s="6"/>
      <c r="X39" s="6"/>
      <c r="Y39" s="6"/>
      <c r="Z39" s="7"/>
    </row>
    <row r="40" spans="1:26">
      <c r="A40" s="11" t="s">
        <v>14</v>
      </c>
      <c r="B40" s="6"/>
      <c r="C40" s="6"/>
      <c r="D40" s="6"/>
      <c r="E40" s="6"/>
      <c r="F40" s="6"/>
      <c r="G40" s="6"/>
      <c r="H40" s="7"/>
      <c r="J40" s="5"/>
      <c r="K40" s="6"/>
      <c r="L40" s="8" t="s">
        <v>14</v>
      </c>
      <c r="M40" s="6"/>
      <c r="N40" s="6"/>
      <c r="O40" s="8" t="s">
        <v>14</v>
      </c>
      <c r="P40" s="6"/>
      <c r="Q40" s="7"/>
      <c r="S40" s="5"/>
      <c r="T40" s="6"/>
      <c r="U40" s="8"/>
      <c r="V40" s="6"/>
      <c r="W40" s="6"/>
      <c r="X40" s="8" t="s">
        <v>14</v>
      </c>
      <c r="Y40" s="6"/>
      <c r="Z40" s="7"/>
    </row>
    <row r="41" spans="1:26">
      <c r="A41" s="11" t="s">
        <v>7</v>
      </c>
      <c r="B41" s="6">
        <v>0.3565953</v>
      </c>
      <c r="C41" s="6"/>
      <c r="D41" s="6"/>
      <c r="E41" s="6"/>
      <c r="F41" s="6"/>
      <c r="G41" s="6"/>
      <c r="H41" s="7"/>
      <c r="J41" s="5"/>
      <c r="K41" s="6"/>
      <c r="L41" s="8" t="s">
        <v>7</v>
      </c>
      <c r="M41" s="6">
        <v>0.34263909999999997</v>
      </c>
      <c r="N41" s="6"/>
      <c r="O41" s="8" t="s">
        <v>7</v>
      </c>
      <c r="P41" s="6">
        <v>0.3565953</v>
      </c>
      <c r="Q41" s="7"/>
      <c r="S41" s="5"/>
      <c r="T41" s="6"/>
      <c r="U41" s="8"/>
      <c r="V41" s="6"/>
      <c r="W41" s="6"/>
      <c r="X41" s="8" t="s">
        <v>7</v>
      </c>
      <c r="Y41" s="6">
        <v>0.3565953</v>
      </c>
      <c r="Z41" s="7"/>
    </row>
    <row r="42" spans="1:26">
      <c r="A42" s="11" t="s">
        <v>8</v>
      </c>
      <c r="B42" s="6">
        <v>1</v>
      </c>
      <c r="C42" s="6"/>
      <c r="D42" s="6"/>
      <c r="E42" s="6"/>
      <c r="F42" s="6"/>
      <c r="G42" s="6"/>
      <c r="H42" s="7"/>
      <c r="J42" s="5"/>
      <c r="K42" s="6"/>
      <c r="L42" s="8" t="s">
        <v>8</v>
      </c>
      <c r="M42" s="6">
        <v>0.45037870000000002</v>
      </c>
      <c r="N42" s="6"/>
      <c r="O42" s="8" t="s">
        <v>8</v>
      </c>
      <c r="P42" s="6">
        <v>0.5</v>
      </c>
      <c r="Q42" s="7"/>
      <c r="S42" s="5"/>
      <c r="T42" s="6"/>
      <c r="U42" s="8"/>
      <c r="V42" s="6"/>
      <c r="W42" s="6"/>
      <c r="X42" s="8" t="s">
        <v>8</v>
      </c>
      <c r="Y42" s="6">
        <v>0.5</v>
      </c>
      <c r="Z42" s="7"/>
    </row>
    <row r="43" spans="1:26">
      <c r="A43" s="11" t="s">
        <v>9</v>
      </c>
      <c r="B43" s="6">
        <v>0.42100959999999998</v>
      </c>
      <c r="C43" s="6"/>
      <c r="D43" s="6"/>
      <c r="E43" s="6"/>
      <c r="F43" s="6"/>
      <c r="G43" s="6"/>
      <c r="H43" s="7"/>
      <c r="J43" s="5"/>
      <c r="K43" s="6"/>
      <c r="L43" s="8" t="s">
        <v>9</v>
      </c>
      <c r="M43" s="6">
        <v>-0.18099190000000001</v>
      </c>
      <c r="N43" s="6"/>
      <c r="O43" s="8" t="s">
        <v>9</v>
      </c>
      <c r="P43" s="6">
        <v>0.21050479999999999</v>
      </c>
      <c r="Q43" s="7"/>
      <c r="S43" s="5"/>
      <c r="T43" s="6"/>
      <c r="U43" s="8"/>
      <c r="V43" s="6"/>
      <c r="W43" s="6"/>
      <c r="X43" s="8" t="s">
        <v>9</v>
      </c>
      <c r="Y43" s="6">
        <v>0.21050479999999999</v>
      </c>
      <c r="Z43" s="7"/>
    </row>
    <row r="44" spans="1:26">
      <c r="A44" s="5"/>
      <c r="B44" s="6"/>
      <c r="C44" s="6"/>
      <c r="D44" s="6"/>
      <c r="E44" s="6"/>
      <c r="F44" s="6"/>
      <c r="G44" s="6"/>
      <c r="H44" s="7"/>
      <c r="J44" s="5"/>
      <c r="K44" s="6"/>
      <c r="L44" s="6"/>
      <c r="M44" s="6"/>
      <c r="N44" s="6"/>
      <c r="O44" s="6"/>
      <c r="P44" s="6"/>
      <c r="Q44" s="7"/>
      <c r="S44" s="5"/>
      <c r="T44" s="6"/>
      <c r="U44" s="6"/>
      <c r="V44" s="6"/>
      <c r="W44" s="6"/>
      <c r="X44" s="6"/>
      <c r="Y44" s="6"/>
      <c r="Z44" s="7"/>
    </row>
    <row r="45" spans="1:26">
      <c r="A45" s="5"/>
      <c r="B45" s="6" t="s">
        <v>1</v>
      </c>
      <c r="C45" s="12" t="s">
        <v>15</v>
      </c>
      <c r="D45" s="6" t="s">
        <v>16</v>
      </c>
      <c r="E45" s="13" t="s">
        <v>19</v>
      </c>
      <c r="F45" s="6" t="s">
        <v>15</v>
      </c>
      <c r="G45" s="6" t="s">
        <v>16</v>
      </c>
      <c r="H45" s="7"/>
      <c r="J45" s="5"/>
      <c r="K45" s="6" t="s">
        <v>5</v>
      </c>
      <c r="L45" s="12" t="s">
        <v>15</v>
      </c>
      <c r="M45" s="6" t="s">
        <v>16</v>
      </c>
      <c r="N45" s="13" t="s">
        <v>19</v>
      </c>
      <c r="O45" s="6" t="s">
        <v>15</v>
      </c>
      <c r="P45" s="6" t="s">
        <v>16</v>
      </c>
      <c r="Q45" s="7"/>
      <c r="S45" s="5"/>
      <c r="T45" s="6" t="s">
        <v>5</v>
      </c>
      <c r="W45" s="13" t="s">
        <v>19</v>
      </c>
      <c r="X45" s="6" t="s">
        <v>23</v>
      </c>
      <c r="Y45" s="6"/>
      <c r="Z45" s="7"/>
    </row>
    <row r="46" spans="1:26">
      <c r="A46" s="5"/>
      <c r="B46" s="6">
        <v>0</v>
      </c>
      <c r="C46" s="12">
        <f t="shared" ref="C46:C51" si="4">a+b*x+c_*x^2+d*x^3+e*x^4+f*x^5</f>
        <v>0</v>
      </c>
      <c r="D46" s="6">
        <f t="shared" ref="D46:D51" si="5">a_bell*EXP(-((x-b_bell)^2)/2/c_bell^2)</f>
        <v>2.1236310267169108E-2</v>
      </c>
      <c r="E46" s="13">
        <v>0</v>
      </c>
      <c r="F46" s="9">
        <f t="shared" ref="F46:F56" si="6">F$33+F$34*x+F$35*x^2+F$36*x^3+F$37*x^4+F$38*x^5</f>
        <v>-2.7437429999999999E-3</v>
      </c>
      <c r="G46" s="6">
        <f t="shared" ref="G46:G56" si="7">a_bell*EXP(-((x-b_bell)^2)/2/c_bell^2)</f>
        <v>2.1236310267169108E-2</v>
      </c>
      <c r="H46" s="7"/>
      <c r="J46" s="5"/>
      <c r="K46" s="6">
        <v>0</v>
      </c>
      <c r="L46" s="17">
        <f t="shared" ref="L46:L51" si="8">L$33+L$34*t+L$35*t^2+L$36*t^3+L$37*t^4+L$38*t^5</f>
        <v>0</v>
      </c>
      <c r="M46" s="6">
        <f t="shared" ref="M46:M51" si="9">M$41*EXP(-((t-M$42)^2)/2/M$43^2)</f>
        <v>1.5496770602906596E-2</v>
      </c>
      <c r="N46" s="13">
        <v>0</v>
      </c>
      <c r="O46" s="9">
        <f t="shared" ref="O46:O56" si="10">O$33+O$34*t+O$35*t^2+O$36*t^3+O$37*t^4+O$38*t^5</f>
        <v>0</v>
      </c>
      <c r="P46" s="6">
        <f t="shared" ref="P46:P56" si="11">P$41*EXP(-((t-P$42)^2)/2/P$43^2)</f>
        <v>2.1236310267169108E-2</v>
      </c>
      <c r="Q46" s="7"/>
      <c r="S46" s="5"/>
      <c r="T46">
        <f>K46-0.5</f>
        <v>-0.5</v>
      </c>
      <c r="U46">
        <f>2*T46+1</f>
        <v>0</v>
      </c>
      <c r="W46" s="13">
        <v>0</v>
      </c>
      <c r="X46" s="9">
        <f>X$33+X$34*$T46+X$35*$T46^2+X$36*$T46^3+X$37*$T46^4+X$38*$T46^5</f>
        <v>0</v>
      </c>
      <c r="Y46" s="6">
        <v>-2.743825000000033E-3</v>
      </c>
      <c r="Z46" s="7"/>
    </row>
    <row r="47" spans="1:26">
      <c r="A47" s="5"/>
      <c r="B47" s="6">
        <v>6.6666669999999997E-2</v>
      </c>
      <c r="C47" s="12">
        <f t="shared" si="4"/>
        <v>5.4198278618350013E-3</v>
      </c>
      <c r="D47" s="6">
        <f t="shared" si="5"/>
        <v>3.0547832665545446E-2</v>
      </c>
      <c r="E47" s="13">
        <v>5.4198299999999996E-3</v>
      </c>
      <c r="F47" s="9">
        <f t="shared" si="6"/>
        <v>8.5227423723181397E-3</v>
      </c>
      <c r="G47" s="6">
        <f t="shared" si="7"/>
        <v>3.0547832665545446E-2</v>
      </c>
      <c r="H47" s="7"/>
      <c r="J47" s="5"/>
      <c r="K47" s="6">
        <v>3.3333334999999999E-2</v>
      </c>
      <c r="L47" s="17">
        <f t="shared" si="8"/>
        <v>5.4198304940327822E-3</v>
      </c>
      <c r="M47" s="6">
        <f t="shared" si="9"/>
        <v>2.4093934765215447E-2</v>
      </c>
      <c r="N47" s="13">
        <v>5.4198299999999996E-3</v>
      </c>
      <c r="O47" s="9">
        <f t="shared" si="10"/>
        <v>1.1266487298743142E-2</v>
      </c>
      <c r="P47" s="6">
        <f t="shared" si="11"/>
        <v>3.0547832665545446E-2</v>
      </c>
      <c r="Q47" s="7"/>
      <c r="S47" s="5"/>
      <c r="T47">
        <f t="shared" ref="T47:T56" si="12">K47-0.5</f>
        <v>-0.46666666499999998</v>
      </c>
      <c r="U47">
        <f t="shared" ref="U47:U56" si="13">2*T47+1</f>
        <v>6.6666670000000039E-2</v>
      </c>
      <c r="W47" s="13">
        <v>5.4198299999999996E-3</v>
      </c>
      <c r="X47" s="9">
        <f t="shared" ref="X47:X56" si="14">X$33+X$34*$T47+X$35*$T47^2+X$36*$T47^3+X$37*$T47^4+X$38*$T47^5</f>
        <v>1.1266502854299421E-2</v>
      </c>
      <c r="Y47" s="6"/>
      <c r="Z47" s="7"/>
    </row>
    <row r="48" spans="1:26">
      <c r="A48" s="5"/>
      <c r="B48" s="6">
        <v>0.23333333000000001</v>
      </c>
      <c r="C48" s="12">
        <f t="shared" si="4"/>
        <v>6.5433491184918591E-2</v>
      </c>
      <c r="D48" s="6">
        <f t="shared" si="5"/>
        <v>6.7934608832550605E-2</v>
      </c>
      <c r="E48" s="13">
        <v>6.5433519999999995E-2</v>
      </c>
      <c r="F48" s="9">
        <f t="shared" si="6"/>
        <v>6.7347384662172563E-2</v>
      </c>
      <c r="G48" s="6">
        <f t="shared" si="7"/>
        <v>6.7934608832550605E-2</v>
      </c>
      <c r="H48" s="7"/>
      <c r="J48" s="5"/>
      <c r="K48" s="6">
        <v>0.116666665</v>
      </c>
      <c r="L48" s="17">
        <f t="shared" si="8"/>
        <v>6.5433523172130595E-2</v>
      </c>
      <c r="M48" s="6">
        <f t="shared" si="9"/>
        <v>6.2607616763554627E-2</v>
      </c>
      <c r="N48" s="13">
        <v>6.5433519999999995E-2</v>
      </c>
      <c r="O48" s="9">
        <f t="shared" si="10"/>
        <v>7.0091150035241759E-2</v>
      </c>
      <c r="P48" s="6">
        <f t="shared" si="11"/>
        <v>6.7934608832550605E-2</v>
      </c>
      <c r="Q48" s="7"/>
      <c r="S48" s="5"/>
      <c r="T48">
        <f t="shared" si="12"/>
        <v>-0.383333335</v>
      </c>
      <c r="U48">
        <f t="shared" si="13"/>
        <v>0.23333333000000001</v>
      </c>
      <c r="W48" s="13">
        <v>6.5433519999999995E-2</v>
      </c>
      <c r="X48" s="9">
        <f t="shared" si="14"/>
        <v>7.0091194757463532E-2</v>
      </c>
      <c r="Y48" s="6"/>
      <c r="Z48" s="7"/>
    </row>
    <row r="49" spans="1:26">
      <c r="A49" s="5"/>
      <c r="B49" s="6">
        <v>0.5</v>
      </c>
      <c r="C49" s="12">
        <f t="shared" si="4"/>
        <v>0.20301128187499998</v>
      </c>
      <c r="D49" s="6">
        <f t="shared" si="5"/>
        <v>0.17615763722917313</v>
      </c>
      <c r="E49" s="13">
        <v>0.20301145000000001</v>
      </c>
      <c r="F49" s="9">
        <f t="shared" si="6"/>
        <v>0.19865250812942453</v>
      </c>
      <c r="G49" s="6">
        <f t="shared" si="7"/>
        <v>0.17615763722917313</v>
      </c>
      <c r="H49" s="7"/>
      <c r="J49" s="5"/>
      <c r="K49" s="6">
        <v>0.25</v>
      </c>
      <c r="L49" s="17">
        <f t="shared" si="8"/>
        <v>0.20301145078124999</v>
      </c>
      <c r="M49" s="6">
        <f t="shared" si="9"/>
        <v>0.18564324540490743</v>
      </c>
      <c r="N49" s="13">
        <v>0.20301145000000001</v>
      </c>
      <c r="O49" s="9">
        <f t="shared" si="10"/>
        <v>0.20139638281249997</v>
      </c>
      <c r="P49" s="6">
        <f t="shared" si="11"/>
        <v>0.17615763722917313</v>
      </c>
      <c r="Q49" s="7"/>
      <c r="S49" s="5"/>
      <c r="T49">
        <f t="shared" si="12"/>
        <v>-0.25</v>
      </c>
      <c r="U49">
        <f t="shared" si="13"/>
        <v>0.5</v>
      </c>
      <c r="W49" s="13">
        <v>0.20301145000000001</v>
      </c>
      <c r="X49" s="9">
        <f t="shared" si="14"/>
        <v>0.20139644531250003</v>
      </c>
      <c r="Y49" s="6"/>
      <c r="Z49" s="7"/>
    </row>
    <row r="50" spans="1:26">
      <c r="A50" s="5"/>
      <c r="B50" s="6">
        <v>0.74444443999999999</v>
      </c>
      <c r="C50" s="12">
        <f t="shared" si="4"/>
        <v>0.29850101213443031</v>
      </c>
      <c r="D50" s="6">
        <f t="shared" si="5"/>
        <v>0.29659663524280516</v>
      </c>
      <c r="E50" s="13">
        <v>0.29850146999999999</v>
      </c>
      <c r="F50" s="9">
        <f t="shared" si="6"/>
        <v>0.29858596256486647</v>
      </c>
      <c r="G50" s="6">
        <f t="shared" si="7"/>
        <v>0.29659663524280516</v>
      </c>
      <c r="H50" s="7"/>
      <c r="J50" s="5"/>
      <c r="K50" s="6">
        <v>0.37222221999999999</v>
      </c>
      <c r="L50" s="17">
        <f t="shared" si="8"/>
        <v>0.29850145163795788</v>
      </c>
      <c r="M50" s="6">
        <f t="shared" si="9"/>
        <v>0.31213697682347974</v>
      </c>
      <c r="N50" s="13">
        <v>0.29850146999999999</v>
      </c>
      <c r="O50" s="9">
        <f t="shared" si="10"/>
        <v>0.30133006640390375</v>
      </c>
      <c r="P50" s="6">
        <f t="shared" si="11"/>
        <v>0.29659663524280516</v>
      </c>
      <c r="Q50" s="7"/>
      <c r="S50" s="5"/>
      <c r="T50">
        <f t="shared" si="12"/>
        <v>-0.12777778000000001</v>
      </c>
      <c r="U50">
        <f t="shared" si="13"/>
        <v>0.74444443999999999</v>
      </c>
      <c r="W50" s="13">
        <v>0.29850146999999999</v>
      </c>
      <c r="X50" s="9">
        <f t="shared" si="14"/>
        <v>0.3013301139656327</v>
      </c>
      <c r="Y50" s="6"/>
      <c r="Z50" s="7"/>
    </row>
    <row r="51" spans="1:26">
      <c r="A51" s="5"/>
      <c r="B51" s="6">
        <v>1</v>
      </c>
      <c r="C51" s="12">
        <f t="shared" si="4"/>
        <v>0.33468171999999985</v>
      </c>
      <c r="D51" s="6">
        <f t="shared" si="5"/>
        <v>0.3565953</v>
      </c>
      <c r="E51" s="13">
        <v>0.33468272999999998</v>
      </c>
      <c r="F51" s="9">
        <f t="shared" si="6"/>
        <v>0.33868409314158587</v>
      </c>
      <c r="G51" s="6">
        <f t="shared" si="7"/>
        <v>0.3565953</v>
      </c>
      <c r="H51" s="7"/>
      <c r="J51" s="5"/>
      <c r="K51" s="6">
        <v>0.5</v>
      </c>
      <c r="L51" s="17">
        <f t="shared" si="8"/>
        <v>0.33468267500000004</v>
      </c>
      <c r="M51" s="6">
        <f t="shared" si="9"/>
        <v>0.33000077551830775</v>
      </c>
      <c r="N51" s="13">
        <v>0.33468272999999998</v>
      </c>
      <c r="O51" s="9">
        <f t="shared" si="10"/>
        <v>0.34142862500000004</v>
      </c>
      <c r="P51" s="6">
        <f t="shared" si="11"/>
        <v>0.3565953</v>
      </c>
      <c r="Q51" s="7"/>
      <c r="S51" s="5"/>
      <c r="T51">
        <f t="shared" si="12"/>
        <v>0</v>
      </c>
      <c r="U51">
        <f t="shared" si="13"/>
        <v>1</v>
      </c>
      <c r="W51" s="13">
        <v>0.33468272999999998</v>
      </c>
      <c r="X51" s="9">
        <f t="shared" si="14"/>
        <v>0.34142862500000004</v>
      </c>
      <c r="Y51" s="6"/>
      <c r="Z51" s="7"/>
    </row>
    <row r="52" spans="1:26">
      <c r="A52" s="5"/>
      <c r="B52" s="6">
        <v>1.2555555599999999</v>
      </c>
      <c r="C52" s="6"/>
      <c r="D52" s="6"/>
      <c r="E52" s="13">
        <v>0.29850146999999999</v>
      </c>
      <c r="F52" s="9">
        <f t="shared" si="6"/>
        <v>0.2985849807134579</v>
      </c>
      <c r="G52" s="6">
        <f t="shared" si="7"/>
        <v>0.29659663524280522</v>
      </c>
      <c r="H52" s="7"/>
      <c r="J52" s="5"/>
      <c r="K52" s="6">
        <v>0.62777777999999995</v>
      </c>
      <c r="L52" s="6"/>
      <c r="M52" s="6"/>
      <c r="N52" s="13">
        <v>0.29850146999999999</v>
      </c>
      <c r="O52" s="9">
        <f t="shared" si="10"/>
        <v>0.3013301941816835</v>
      </c>
      <c r="P52" s="6">
        <f t="shared" si="11"/>
        <v>0.29659663524280522</v>
      </c>
      <c r="Q52" s="7"/>
      <c r="S52" s="5"/>
      <c r="T52">
        <f t="shared" si="12"/>
        <v>0.12777777999999995</v>
      </c>
      <c r="U52">
        <f t="shared" si="13"/>
        <v>1.2555555599999999</v>
      </c>
      <c r="V52" s="6"/>
      <c r="W52" s="13">
        <v>0.29850146999999999</v>
      </c>
      <c r="X52" s="9">
        <f t="shared" si="14"/>
        <v>0.30133011396563275</v>
      </c>
      <c r="Y52" s="6"/>
      <c r="Z52" s="7"/>
    </row>
    <row r="53" spans="1:26">
      <c r="A53" s="5"/>
      <c r="B53" s="6">
        <v>1.5</v>
      </c>
      <c r="C53" s="6"/>
      <c r="D53" s="6"/>
      <c r="E53" s="13">
        <v>0.20301145000000001</v>
      </c>
      <c r="F53" s="9">
        <f t="shared" si="6"/>
        <v>0.19865046895016816</v>
      </c>
      <c r="G53" s="6">
        <f t="shared" si="7"/>
        <v>0.17615763722917313</v>
      </c>
      <c r="H53" s="7"/>
      <c r="J53" s="5"/>
      <c r="K53" s="6">
        <v>0.75</v>
      </c>
      <c r="L53" s="6"/>
      <c r="M53" s="6"/>
      <c r="N53" s="13">
        <v>0.20301145000000001</v>
      </c>
      <c r="O53" s="9">
        <f t="shared" si="10"/>
        <v>0.20139663281250031</v>
      </c>
      <c r="P53" s="6">
        <f t="shared" si="11"/>
        <v>0.17615763722917313</v>
      </c>
      <c r="Q53" s="7"/>
      <c r="S53" s="5"/>
      <c r="T53">
        <f t="shared" si="12"/>
        <v>0.25</v>
      </c>
      <c r="U53">
        <f t="shared" si="13"/>
        <v>1.5</v>
      </c>
      <c r="V53" s="6"/>
      <c r="W53" s="13">
        <v>0.20301145000000001</v>
      </c>
      <c r="X53" s="9">
        <f t="shared" si="14"/>
        <v>0.20139644531250003</v>
      </c>
      <c r="Y53" s="6"/>
      <c r="Z53" s="7"/>
    </row>
    <row r="54" spans="1:26">
      <c r="A54" s="5"/>
      <c r="B54" s="6">
        <v>1.76666667</v>
      </c>
      <c r="C54" s="6"/>
      <c r="D54" s="6"/>
      <c r="E54" s="13">
        <v>6.5433519999999995E-2</v>
      </c>
      <c r="F54" s="9">
        <f t="shared" si="6"/>
        <v>6.7343925507152402E-2</v>
      </c>
      <c r="G54" s="6">
        <f t="shared" si="7"/>
        <v>6.7934608832550605E-2</v>
      </c>
      <c r="H54" s="7"/>
      <c r="J54" s="5"/>
      <c r="K54" s="6">
        <v>0.883333335</v>
      </c>
      <c r="L54" s="6"/>
      <c r="M54" s="6"/>
      <c r="N54" s="13">
        <v>6.5433519999999995E-2</v>
      </c>
      <c r="O54" s="9">
        <f t="shared" si="10"/>
        <v>7.0091533368576986E-2</v>
      </c>
      <c r="P54" s="6">
        <f t="shared" si="11"/>
        <v>6.7934608832550605E-2</v>
      </c>
      <c r="Q54" s="7"/>
      <c r="S54" s="5"/>
      <c r="T54">
        <f t="shared" si="12"/>
        <v>0.383333335</v>
      </c>
      <c r="U54">
        <f t="shared" si="13"/>
        <v>1.76666667</v>
      </c>
      <c r="V54" s="6"/>
      <c r="W54" s="13">
        <v>6.5433519999999995E-2</v>
      </c>
      <c r="X54" s="9">
        <f t="shared" si="14"/>
        <v>7.0091194757463532E-2</v>
      </c>
      <c r="Y54" s="6"/>
      <c r="Z54" s="7"/>
    </row>
    <row r="55" spans="1:26">
      <c r="A55" s="5"/>
      <c r="B55" s="6">
        <v>1.9333333399999999</v>
      </c>
      <c r="C55" s="6"/>
      <c r="D55" s="6"/>
      <c r="E55" s="13">
        <v>5.4198299999999996E-3</v>
      </c>
      <c r="F55" s="9">
        <f t="shared" si="6"/>
        <v>8.5181881766158637E-3</v>
      </c>
      <c r="G55" s="6">
        <f t="shared" si="7"/>
        <v>3.054783105700062E-2</v>
      </c>
      <c r="H55" s="7"/>
      <c r="J55" s="5"/>
      <c r="K55" s="6">
        <v>0.96666666999999995</v>
      </c>
      <c r="L55" s="6"/>
      <c r="M55" s="6"/>
      <c r="N55" s="13">
        <v>5.4198299999999996E-3</v>
      </c>
      <c r="O55" s="9">
        <f t="shared" si="10"/>
        <v>1.1266951632145528E-2</v>
      </c>
      <c r="P55" s="6">
        <f t="shared" si="11"/>
        <v>3.054783105700062E-2</v>
      </c>
      <c r="Q55" s="7"/>
      <c r="S55" s="5"/>
      <c r="T55">
        <f t="shared" si="12"/>
        <v>0.46666666999999995</v>
      </c>
      <c r="U55">
        <f t="shared" si="13"/>
        <v>1.9333333399999999</v>
      </c>
      <c r="V55" s="6"/>
      <c r="W55" s="13">
        <v>5.4198299999999996E-3</v>
      </c>
      <c r="X55" s="9">
        <f t="shared" si="14"/>
        <v>1.1266500521030842E-2</v>
      </c>
      <c r="Y55" s="6"/>
      <c r="Z55" s="7"/>
    </row>
    <row r="56" spans="1:26">
      <c r="A56" s="5"/>
      <c r="B56" s="6">
        <v>2</v>
      </c>
      <c r="C56" s="6"/>
      <c r="D56" s="6"/>
      <c r="E56" s="13">
        <v>0</v>
      </c>
      <c r="F56" s="9">
        <f t="shared" si="6"/>
        <v>-2.7487864692490949E-3</v>
      </c>
      <c r="G56" s="6">
        <f t="shared" si="7"/>
        <v>2.1236310267169108E-2</v>
      </c>
      <c r="H56" s="7"/>
      <c r="J56" s="5"/>
      <c r="K56" s="6">
        <v>1</v>
      </c>
      <c r="L56" s="6"/>
      <c r="M56" s="6"/>
      <c r="N56" s="13">
        <v>0</v>
      </c>
      <c r="O56" s="9">
        <f t="shared" si="10"/>
        <v>4.9999999962579977E-7</v>
      </c>
      <c r="P56" s="6">
        <f t="shared" si="11"/>
        <v>2.1236310267169108E-2</v>
      </c>
      <c r="Q56" s="7"/>
      <c r="S56" s="5"/>
      <c r="T56">
        <f t="shared" si="12"/>
        <v>0.5</v>
      </c>
      <c r="U56">
        <f t="shared" si="13"/>
        <v>2</v>
      </c>
      <c r="V56" s="6"/>
      <c r="W56" s="13">
        <v>0</v>
      </c>
      <c r="X56" s="9">
        <f t="shared" si="14"/>
        <v>0</v>
      </c>
      <c r="Y56" s="6"/>
      <c r="Z56" s="7"/>
    </row>
    <row r="57" spans="1:26" ht="15.75" thickBot="1">
      <c r="A57" s="14"/>
      <c r="B57" s="15"/>
      <c r="C57" s="15"/>
      <c r="D57" s="15"/>
      <c r="E57" s="15"/>
      <c r="F57" s="15"/>
      <c r="G57" s="15"/>
      <c r="H57" s="16"/>
      <c r="J57" s="14"/>
      <c r="K57" s="15"/>
      <c r="L57" s="15"/>
      <c r="M57" s="15"/>
      <c r="N57" s="15"/>
      <c r="O57" s="15"/>
      <c r="P57" s="15"/>
      <c r="Q57" s="16"/>
      <c r="S57" s="14"/>
      <c r="T57" s="15"/>
      <c r="U57" s="15"/>
      <c r="V57" s="15"/>
      <c r="W57" s="15"/>
      <c r="X57" s="15"/>
      <c r="Y57" s="15"/>
      <c r="Z57" s="1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09"/>
  <sheetViews>
    <sheetView tabSelected="1" zoomScale="85" zoomScaleNormal="85" workbookViewId="0">
      <selection activeCell="R41" sqref="R41"/>
    </sheetView>
  </sheetViews>
  <sheetFormatPr defaultRowHeight="15"/>
  <cols>
    <col min="1" max="1" width="15.140625" bestFit="1" customWidth="1"/>
    <col min="2" max="2" width="14" bestFit="1" customWidth="1"/>
    <col min="3" max="3" width="15.140625" bestFit="1" customWidth="1"/>
    <col min="4" max="5" width="16.140625" customWidth="1"/>
  </cols>
  <sheetData>
    <row r="1" spans="1:7">
      <c r="A1" s="6"/>
      <c r="B1" s="6" t="s">
        <v>17</v>
      </c>
      <c r="C1" s="6"/>
      <c r="D1" s="6" t="s">
        <v>18</v>
      </c>
      <c r="E1" s="6"/>
    </row>
    <row r="2" spans="1:7">
      <c r="A2" s="6" t="s">
        <v>13</v>
      </c>
      <c r="B2" s="6"/>
      <c r="C2" s="6" t="s">
        <v>22</v>
      </c>
      <c r="D2" s="9"/>
      <c r="E2" s="9"/>
    </row>
    <row r="3" spans="1:7">
      <c r="A3" s="8" t="s">
        <v>7</v>
      </c>
      <c r="B3" s="9">
        <v>0</v>
      </c>
      <c r="C3" s="8" t="s">
        <v>7</v>
      </c>
      <c r="D3" s="17">
        <f>0.1679473+0.000460574999999991</f>
        <v>0.16840787499999998</v>
      </c>
      <c r="E3" s="9"/>
      <c r="F3">
        <v>0.29471393750000002</v>
      </c>
      <c r="G3">
        <v>0.2928789</v>
      </c>
    </row>
    <row r="4" spans="1:7">
      <c r="A4" s="8" t="s">
        <v>8</v>
      </c>
      <c r="B4" s="6">
        <v>-3.5032580000000001E-2</v>
      </c>
      <c r="C4" s="8" t="s">
        <v>8</v>
      </c>
      <c r="D4" s="17">
        <v>0</v>
      </c>
      <c r="E4" s="9"/>
      <c r="F4">
        <v>-7.744278E-17</v>
      </c>
      <c r="G4">
        <v>-6.4987759999999998E-18</v>
      </c>
    </row>
    <row r="5" spans="1:7">
      <c r="A5" s="8" t="s">
        <v>9</v>
      </c>
      <c r="B5" s="6">
        <v>1.926971</v>
      </c>
      <c r="C5" s="8" t="s">
        <v>9</v>
      </c>
      <c r="D5" s="17">
        <v>-1.2624979999999999</v>
      </c>
      <c r="E5" s="9"/>
      <c r="F5">
        <v>-2.2093720000000001</v>
      </c>
      <c r="G5">
        <v>-2.1797029999999999</v>
      </c>
    </row>
    <row r="6" spans="1:7">
      <c r="A6" s="8" t="s">
        <v>10</v>
      </c>
      <c r="B6" s="6">
        <v>-2.8436340000000002</v>
      </c>
      <c r="C6" s="8" t="s">
        <v>10</v>
      </c>
      <c r="D6" s="17">
        <v>0</v>
      </c>
      <c r="E6" s="9"/>
      <c r="F6">
        <v>3.980354E-16</v>
      </c>
      <c r="G6">
        <v>3.8171029999999999E-16</v>
      </c>
    </row>
    <row r="7" spans="1:7">
      <c r="A7" s="8" t="s">
        <v>11</v>
      </c>
      <c r="B7" s="6">
        <v>1.7292730000000001</v>
      </c>
      <c r="C7" s="8" t="s">
        <v>11</v>
      </c>
      <c r="D7" s="17">
        <v>2.3554659999999998</v>
      </c>
      <c r="E7" s="9"/>
      <c r="F7">
        <v>4.1220650000000001</v>
      </c>
      <c r="G7">
        <v>4.0162849999999999</v>
      </c>
    </row>
    <row r="8" spans="1:7">
      <c r="A8" s="8" t="s">
        <v>12</v>
      </c>
      <c r="B8" s="6">
        <v>-0.4428957</v>
      </c>
      <c r="C8" s="8"/>
      <c r="D8" s="10"/>
      <c r="E8" s="9"/>
    </row>
    <row r="9" spans="1:7">
      <c r="A9" s="6"/>
      <c r="B9" s="6"/>
      <c r="C9" s="6"/>
      <c r="D9" s="6"/>
      <c r="E9" s="6"/>
    </row>
    <row r="10" spans="1:7">
      <c r="A10" s="6"/>
      <c r="B10" s="8" t="s">
        <v>30</v>
      </c>
      <c r="C10" s="19" t="s">
        <v>32</v>
      </c>
      <c r="D10" s="8"/>
      <c r="E10" s="8"/>
    </row>
    <row r="11" spans="1:7">
      <c r="A11" s="6"/>
      <c r="B11" s="8"/>
      <c r="C11" s="19" t="s">
        <v>28</v>
      </c>
      <c r="D11" s="21">
        <v>0.15</v>
      </c>
      <c r="E11" s="8"/>
    </row>
    <row r="12" spans="1:7">
      <c r="A12" s="6"/>
      <c r="B12" s="8"/>
      <c r="C12" s="19" t="s">
        <v>29</v>
      </c>
      <c r="D12" s="22">
        <v>-1.25</v>
      </c>
      <c r="E12" s="8"/>
    </row>
    <row r="13" spans="1:7">
      <c r="A13" s="6"/>
      <c r="B13" s="8"/>
      <c r="C13" s="19" t="s">
        <v>27</v>
      </c>
      <c r="D13" s="22">
        <f>-D12/($A$25^2)-D11/($A$25^4)</f>
        <v>2.6</v>
      </c>
      <c r="E13" s="8"/>
    </row>
    <row r="14" spans="1:7">
      <c r="A14" s="6"/>
      <c r="B14" s="8"/>
      <c r="C14" s="19" t="s">
        <v>35</v>
      </c>
      <c r="D14" s="22">
        <v>0</v>
      </c>
      <c r="E14" s="8"/>
    </row>
    <row r="15" spans="1:7">
      <c r="A15" s="6"/>
      <c r="B15" s="8"/>
      <c r="C15" s="19" t="s">
        <v>36</v>
      </c>
      <c r="D15" s="21">
        <v>0</v>
      </c>
      <c r="E15" s="8"/>
    </row>
    <row r="16" spans="1:7">
      <c r="A16" s="6"/>
      <c r="B16" s="8" t="s">
        <v>30</v>
      </c>
      <c r="C16" s="19" t="s">
        <v>31</v>
      </c>
      <c r="E16" s="8"/>
    </row>
    <row r="17" spans="1:6">
      <c r="A17" s="6"/>
      <c r="C17" s="19" t="s">
        <v>28</v>
      </c>
      <c r="D17" s="23">
        <v>0.1</v>
      </c>
    </row>
    <row r="18" spans="1:6">
      <c r="A18" s="6"/>
      <c r="C18" s="19" t="s">
        <v>33</v>
      </c>
      <c r="D18" s="24">
        <v>2.4</v>
      </c>
    </row>
    <row r="19" spans="1:6">
      <c r="A19" s="6"/>
      <c r="B19" s="8"/>
      <c r="C19" s="19" t="s">
        <v>34</v>
      </c>
      <c r="D19" s="24">
        <f>-(D17/A25^2+D18*A25^2)</f>
        <v>-1</v>
      </c>
      <c r="E19" s="8"/>
    </row>
    <row r="20" spans="1:6">
      <c r="A20" s="6"/>
      <c r="B20" s="8"/>
      <c r="C20" s="19" t="s">
        <v>35</v>
      </c>
      <c r="D20" s="24">
        <v>0</v>
      </c>
      <c r="E20" s="8"/>
    </row>
    <row r="21" spans="1:6">
      <c r="A21" s="6"/>
      <c r="B21" s="8"/>
      <c r="C21" s="19" t="s">
        <v>36</v>
      </c>
      <c r="D21" s="23">
        <v>0</v>
      </c>
      <c r="E21" s="8"/>
    </row>
    <row r="22" spans="1:6">
      <c r="A22" s="6" t="s">
        <v>24</v>
      </c>
      <c r="B22" s="8"/>
      <c r="C22" s="6"/>
      <c r="D22" s="8"/>
      <c r="E22" s="8"/>
    </row>
    <row r="23" spans="1:6">
      <c r="A23" s="6">
        <v>1E-3</v>
      </c>
      <c r="B23" s="6"/>
      <c r="C23" s="6">
        <v>1</v>
      </c>
      <c r="D23" s="6"/>
      <c r="E23" s="6"/>
    </row>
    <row r="24" spans="1:6">
      <c r="A24" s="6" t="s">
        <v>5</v>
      </c>
      <c r="B24" s="13" t="s">
        <v>19</v>
      </c>
      <c r="C24" s="6" t="s">
        <v>23</v>
      </c>
      <c r="D24" t="s">
        <v>38</v>
      </c>
      <c r="E24" t="s">
        <v>37</v>
      </c>
    </row>
    <row r="25" spans="1:6">
      <c r="A25">
        <v>-0.5</v>
      </c>
      <c r="B25">
        <v>0</v>
      </c>
      <c r="C25" s="17">
        <f>$C$23*($D$3+$D$4*$A25+$D$5*$A25^2+$D$6*$A25^3+$D$7*$A25^4)</f>
        <v>0</v>
      </c>
      <c r="D25" s="20">
        <f>$C$23*($D$11+$D$15*$A25+$D$12*$A25^2+$D$14*$A25^3+$D$13*$A25^4)</f>
        <v>0</v>
      </c>
      <c r="E25" s="25">
        <f>$C$23*($D$17+$D$21*$A25+$D$19*$A25^2+$D$20*$A25^3+$D$18*$A25^4)</f>
        <v>0</v>
      </c>
      <c r="F25">
        <v>0</v>
      </c>
    </row>
    <row r="26" spans="1:6">
      <c r="A26">
        <v>-0.49986163142857143</v>
      </c>
      <c r="B26">
        <v>0</v>
      </c>
      <c r="C26" s="17">
        <f t="shared" ref="C26:C89" si="0">$C$23*($D$3+$D$4*$A26+$D$5*$A26^2+$D$6*$A26^3+$D$7*$A26^4)</f>
        <v>1.1772274004895333E-5</v>
      </c>
      <c r="D26" s="20">
        <f>$C$23*($D$11+$D$15*$A26+$D$12*$A26^2+$D$14*$A26^3+$D$13*$A26^4)</f>
        <v>-6.8677058131239033E-6</v>
      </c>
      <c r="E26" s="25">
        <f t="shared" ref="E26:E89" si="1">$C$23*($D$17+$D$21*$A26+$D$19*$A26^2+$D$20*$A26^3+$D$18*$A26^4)</f>
        <v>-2.7623947760874179E-5</v>
      </c>
      <c r="F26">
        <v>0</v>
      </c>
    </row>
    <row r="27" spans="1:6">
      <c r="A27">
        <v>-0.49967467999999998</v>
      </c>
      <c r="B27">
        <v>8.57142857142857E-9</v>
      </c>
      <c r="C27" s="17">
        <f t="shared" si="0"/>
        <v>2.7815902962191608E-5</v>
      </c>
      <c r="D27" s="20">
        <f>$C$23*($D$11+$D$15*$A27+$D$12*$A27^2+$D$14*$A27^3+$D$13*$A27^4)</f>
        <v>-1.5985721283556797E-5</v>
      </c>
      <c r="E27" s="25">
        <f t="shared" si="1"/>
        <v>-6.4788999169090866E-5</v>
      </c>
      <c r="F27">
        <v>1.4999999999999999E-8</v>
      </c>
    </row>
    <row r="28" spans="1:6">
      <c r="A28">
        <v>-0.49948773142857145</v>
      </c>
      <c r="B28">
        <v>3.1428571428571429E-8</v>
      </c>
      <c r="C28" s="17">
        <f t="shared" si="0"/>
        <v>4.4017687621661361E-5</v>
      </c>
      <c r="D28" s="20">
        <f>$C$23*($D$11+$D$15*$A28+$D$12*$A28^2+$D$14*$A28^3+$D$13*$A28^4)</f>
        <v>-2.4918716836880295E-5</v>
      </c>
      <c r="E28" s="25">
        <f t="shared" si="1"/>
        <v>-1.0177206974779085E-4</v>
      </c>
      <c r="F28">
        <v>5.5000000000000003E-8</v>
      </c>
    </row>
    <row r="29" spans="1:6">
      <c r="A29">
        <v>-0.49929143142857141</v>
      </c>
      <c r="B29">
        <v>8.2857142857142852E-8</v>
      </c>
      <c r="C29" s="17">
        <f t="shared" si="0"/>
        <v>6.1200189168941765E-5</v>
      </c>
      <c r="D29" s="20">
        <f>$C$23*($D$11+$D$15*$A29+$D$12*$A29^2+$D$14*$A29^3+$D$13*$A29^4)</f>
        <v>-3.4099793855102423E-5</v>
      </c>
      <c r="E29" s="25">
        <f t="shared" si="1"/>
        <v>-1.404100407906006E-4</v>
      </c>
      <c r="F29">
        <v>1.4499999999999999E-7</v>
      </c>
    </row>
    <row r="30" spans="1:6">
      <c r="A30">
        <v>-0.49911382857142855</v>
      </c>
      <c r="B30">
        <v>1.5714285714285714E-7</v>
      </c>
      <c r="C30" s="17">
        <f t="shared" si="0"/>
        <v>7.689622525261508E-5</v>
      </c>
      <c r="D30" s="20">
        <f>$C$23*($D$11+$D$15*$A30+$D$12*$A30^2+$D$14*$A30^3+$D$13*$A30^4)</f>
        <v>-4.2231144086274375E-5</v>
      </c>
      <c r="E30" s="25">
        <f t="shared" si="1"/>
        <v>-1.7519584512126762E-4</v>
      </c>
      <c r="F30">
        <v>2.7500000000000001E-7</v>
      </c>
    </row>
    <row r="31" spans="1:6">
      <c r="A31">
        <v>-0.49894554571428573</v>
      </c>
      <c r="B31">
        <v>2.6285714285714284E-7</v>
      </c>
      <c r="C31" s="17">
        <f t="shared" si="0"/>
        <v>9.1900030290886781E-5</v>
      </c>
      <c r="D31" s="20">
        <f>$C$23*($D$11+$D$15*$A31+$D$12*$A31^2+$D$14*$A31^3+$D$13*$A31^4)</f>
        <v>-4.9782341978360511E-5</v>
      </c>
      <c r="E31" s="25">
        <f t="shared" si="1"/>
        <v>-2.0800560980674399E-4</v>
      </c>
      <c r="F31">
        <v>4.5999999999999999E-7</v>
      </c>
    </row>
    <row r="32" spans="1:6">
      <c r="A32">
        <v>-0.49865574285714287</v>
      </c>
      <c r="B32">
        <v>5.3714285714285713E-7</v>
      </c>
      <c r="C32" s="17">
        <f t="shared" si="0"/>
        <v>1.1803773965715636E-4</v>
      </c>
      <c r="D32" s="20">
        <f>$C$23*($D$11+$D$15*$A32+$D$12*$A32^2+$D$14*$A32^3+$D$13*$A32^4)</f>
        <v>-6.243685776610719E-5</v>
      </c>
      <c r="E32" s="25">
        <f t="shared" si="1"/>
        <v>-2.6416480956734101E-4</v>
      </c>
      <c r="F32">
        <v>9.4E-7</v>
      </c>
    </row>
    <row r="33" spans="1:6">
      <c r="A33">
        <v>-0.49844079142857145</v>
      </c>
      <c r="B33">
        <v>8.2857142857142865E-7</v>
      </c>
      <c r="C33" s="17">
        <f t="shared" si="0"/>
        <v>1.3766884345872699E-4</v>
      </c>
      <c r="D33" s="20">
        <f>$C$23*($D$11+$D$15*$A33+$D$12*$A33^2+$D$14*$A33^3+$D$13*$A33^4)</f>
        <v>-7.1537626408463284E-5</v>
      </c>
      <c r="E33" s="25">
        <f t="shared" si="1"/>
        <v>-3.0553895361695727E-4</v>
      </c>
      <c r="F33">
        <v>1.4500000000000001E-6</v>
      </c>
    </row>
    <row r="34" spans="1:6">
      <c r="A34">
        <v>-0.49818847999999999</v>
      </c>
      <c r="B34">
        <v>1.28E-6</v>
      </c>
      <c r="C34" s="17">
        <f t="shared" si="0"/>
        <v>1.609770562209234E-4</v>
      </c>
      <c r="D34" s="20">
        <f>$C$23*($D$11+$D$15*$A34+$D$12*$A34^2+$D$14*$A34^3+$D$13*$A34^4)</f>
        <v>-8.1910631919562826E-5</v>
      </c>
      <c r="E34" s="25">
        <f t="shared" si="1"/>
        <v>-3.5380033643184206E-4</v>
      </c>
      <c r="F34">
        <v>2.2400000000000002E-6</v>
      </c>
    </row>
    <row r="35" spans="1:6">
      <c r="A35">
        <v>-0.49787995714285715</v>
      </c>
      <c r="B35">
        <v>2.0200000000000001E-6</v>
      </c>
      <c r="C35" s="17">
        <f t="shared" si="0"/>
        <v>1.8986644248111806E-4</v>
      </c>
      <c r="D35" s="20">
        <f>$C$23*($D$11+$D$15*$A35+$D$12*$A35^2+$D$14*$A35^3+$D$13*$A35^4)</f>
        <v>-9.4140998056602143E-5</v>
      </c>
      <c r="E35" s="25">
        <f t="shared" si="1"/>
        <v>-4.1236834827176883E-4</v>
      </c>
      <c r="F35">
        <v>3.535E-6</v>
      </c>
    </row>
    <row r="36" spans="1:6">
      <c r="A36">
        <v>-0.49763682857142855</v>
      </c>
      <c r="B36">
        <v>2.7600000000000003E-6</v>
      </c>
      <c r="C36" s="17">
        <f t="shared" si="0"/>
        <v>2.1293303751221404E-4</v>
      </c>
      <c r="D36" s="20">
        <f>$C$23*($D$11+$D$15*$A36+$D$12*$A36^2+$D$14*$A36^3+$D$13*$A36^4)</f>
        <v>-1.0342798151244392E-4</v>
      </c>
      <c r="E36" s="25">
        <f t="shared" si="1"/>
        <v>-4.5817765206854211E-4</v>
      </c>
      <c r="F36">
        <v>4.8300000000000003E-6</v>
      </c>
    </row>
    <row r="37" spans="1:6">
      <c r="A37">
        <v>-0.49735642571428573</v>
      </c>
      <c r="B37">
        <v>3.8057142857142854E-6</v>
      </c>
      <c r="C37" s="17">
        <f t="shared" si="0"/>
        <v>2.3986441676770998E-4</v>
      </c>
      <c r="D37" s="20">
        <f>$C$23*($D$11+$D$15*$A37+$D$12*$A37^2+$D$14*$A37^3+$D$13*$A37^4)</f>
        <v>-1.1375516985578926E-4</v>
      </c>
      <c r="E37" s="25">
        <f t="shared" si="1"/>
        <v>-5.1063335689921496E-4</v>
      </c>
      <c r="F37">
        <v>6.6599999999999998E-6</v>
      </c>
    </row>
    <row r="38" spans="1:6">
      <c r="A38">
        <v>-0.49702911142857142</v>
      </c>
      <c r="B38">
        <v>5.3085714285714292E-6</v>
      </c>
      <c r="C38" s="17">
        <f t="shared" si="0"/>
        <v>2.7174563836804277E-4</v>
      </c>
      <c r="D38" s="20">
        <f>$C$23*($D$11+$D$15*$A38+$D$12*$A38^2+$D$14*$A38^3+$D$13*$A38^4)</f>
        <v>-1.2529120422150042E-4</v>
      </c>
      <c r="E38" s="25">
        <f t="shared" si="1"/>
        <v>-5.7135532582364146E-4</v>
      </c>
      <c r="F38">
        <v>9.2900000000000008E-6</v>
      </c>
    </row>
    <row r="39" spans="1:6">
      <c r="A39">
        <v>-0.49665511428571429</v>
      </c>
      <c r="B39">
        <v>7.4285714285714284E-6</v>
      </c>
      <c r="C39" s="17">
        <f t="shared" si="0"/>
        <v>3.0875842725508473E-4</v>
      </c>
      <c r="D39" s="20">
        <f>$C$23*($D$11+$D$15*$A39+$D$12*$A39^2+$D$14*$A39^3+$D$13*$A39^4)</f>
        <v>-1.3778967203639803E-4</v>
      </c>
      <c r="E39" s="25">
        <f t="shared" si="1"/>
        <v>-6.4006699785576493E-4</v>
      </c>
      <c r="F39">
        <v>1.2999999999999999E-5</v>
      </c>
    </row>
    <row r="40" spans="1:6">
      <c r="A40">
        <v>-0.49465503142857142</v>
      </c>
      <c r="B40">
        <v>2.7457142857142858E-5</v>
      </c>
      <c r="C40" s="17">
        <f t="shared" si="0"/>
        <v>5.1721978076180175E-4</v>
      </c>
      <c r="D40" s="20">
        <f>$C$23*($D$11+$D$15*$A40+$D$12*$A40^2+$D$14*$A40^3+$D$13*$A40^4)</f>
        <v>-1.9233331407506049E-4</v>
      </c>
      <c r="E40" s="25">
        <f t="shared" si="1"/>
        <v>-9.9544611797683369E-4</v>
      </c>
      <c r="F40">
        <v>4.8050000000000002E-5</v>
      </c>
    </row>
    <row r="41" spans="1:6">
      <c r="A41">
        <v>-0.49417781142857142</v>
      </c>
      <c r="B41">
        <v>3.4702857142857147E-5</v>
      </c>
      <c r="C41" s="17">
        <f t="shared" si="0"/>
        <v>5.6956272149133458E-4</v>
      </c>
      <c r="D41" s="20">
        <f>$C$23*($D$11+$D$15*$A41+$D$12*$A41^2+$D$14*$A41^3+$D$13*$A41^4)</f>
        <v>-2.0230333084211849E-4</v>
      </c>
      <c r="E41" s="25">
        <f t="shared" si="1"/>
        <v>-1.0772477964184624E-3</v>
      </c>
      <c r="F41">
        <v>6.0730000000000003E-5</v>
      </c>
    </row>
    <row r="42" spans="1:6">
      <c r="A42">
        <v>-0.49371367142857142</v>
      </c>
      <c r="B42">
        <v>4.2757142857142861E-5</v>
      </c>
      <c r="C42" s="17">
        <f t="shared" si="0"/>
        <v>6.2142741363765963E-4</v>
      </c>
      <c r="D42" s="20">
        <f>$C$23*($D$11+$D$15*$A42+$D$12*$A42^2+$D$14*$A42^3+$D$13*$A42^4)</f>
        <v>-2.1088165983190743E-4</v>
      </c>
      <c r="E42" s="25">
        <f t="shared" si="1"/>
        <v>-1.155707785155724E-3</v>
      </c>
      <c r="F42">
        <v>7.4825000000000003E-5</v>
      </c>
    </row>
    <row r="43" spans="1:6">
      <c r="A43">
        <v>-0.49231877142857144</v>
      </c>
      <c r="B43">
        <v>7.3319999999999996E-5</v>
      </c>
      <c r="C43" s="17">
        <f t="shared" si="0"/>
        <v>7.8294678272722296E-4</v>
      </c>
      <c r="D43" s="20">
        <f>$C$23*($D$11+$D$15*$A43+$D$12*$A43^2+$D$14*$A43^3+$D$13*$A43^4)</f>
        <v>-2.3005565755682134E-4</v>
      </c>
      <c r="E43" s="25">
        <f t="shared" si="1"/>
        <v>-1.3850094222158382E-3</v>
      </c>
      <c r="F43">
        <v>1.2831E-4</v>
      </c>
    </row>
    <row r="44" spans="1:6">
      <c r="A44">
        <v>-0.49105140857142859</v>
      </c>
      <c r="B44">
        <v>1.0988285714285714E-4</v>
      </c>
      <c r="C44" s="17">
        <f t="shared" si="0"/>
        <v>9.3699828111817873E-4</v>
      </c>
      <c r="D44" s="20">
        <f>$C$23*($D$11+$D$15*$A44+$D$12*$A44^2+$D$14*$A44^3+$D$13*$A44^4)</f>
        <v>-2.3893429506649522E-4</v>
      </c>
      <c r="E44" s="25">
        <f t="shared" si="1"/>
        <v>-1.5849415246791954E-3</v>
      </c>
      <c r="F44">
        <v>1.9229499999999999E-4</v>
      </c>
    </row>
    <row r="45" spans="1:6">
      <c r="A45">
        <v>-0.48976994000000001</v>
      </c>
      <c r="B45">
        <v>1.5588571428571429E-4</v>
      </c>
      <c r="C45" s="17">
        <f t="shared" si="0"/>
        <v>1.0997714576952144E-3</v>
      </c>
      <c r="D45" s="20">
        <f>$C$23*($D$11+$D$15*$A45+$D$12*$A45^2+$D$14*$A45^3+$D$13*$A45^4)</f>
        <v>-2.397082990098498E-4</v>
      </c>
      <c r="E45" s="25">
        <f t="shared" si="1"/>
        <v>-1.7790239486854542E-3</v>
      </c>
      <c r="F45">
        <v>2.7280000000000002E-4</v>
      </c>
    </row>
    <row r="46" spans="1:6">
      <c r="A46">
        <v>-0.48812787714285716</v>
      </c>
      <c r="B46">
        <v>2.2870285714285716E-4</v>
      </c>
      <c r="C46" s="17">
        <f t="shared" si="0"/>
        <v>1.3185534573740831E-3</v>
      </c>
      <c r="D46" s="20">
        <f>$C$23*($D$11+$D$15*$A46+$D$12*$A46^2+$D$14*$A46^3+$D$13*$A46^4)</f>
        <v>-2.2874552999310738E-4</v>
      </c>
      <c r="E46" s="25">
        <f t="shared" si="1"/>
        <v>-2.015945959379456E-3</v>
      </c>
      <c r="F46">
        <v>4.0023000000000001E-4</v>
      </c>
    </row>
    <row r="47" spans="1:6">
      <c r="A47">
        <v>-0.47078123999999999</v>
      </c>
      <c r="B47">
        <v>2.0154742857142857E-3</v>
      </c>
      <c r="C47" s="17">
        <f t="shared" si="0"/>
        <v>4.2995093563639036E-3</v>
      </c>
      <c r="D47" s="20">
        <f>$C$23*($D$11+$D$15*$A47+$D$12*$A47^2+$D$14*$A47^3+$D$13*$A47^4)</f>
        <v>6.7364273119943641E-4</v>
      </c>
      <c r="E47" s="25">
        <f t="shared" si="1"/>
        <v>-3.7420257964408676E-3</v>
      </c>
      <c r="F47">
        <v>3.5270800000000001E-3</v>
      </c>
    </row>
    <row r="48" spans="1:6">
      <c r="A48">
        <v>-0.45873098571428572</v>
      </c>
      <c r="B48">
        <v>4.3230714285714287E-3</v>
      </c>
      <c r="C48" s="17">
        <f t="shared" si="0"/>
        <v>7.0411876822286529E-3</v>
      </c>
      <c r="D48" s="20">
        <f>$C$23*($D$11+$D$15*$A48+$D$12*$A48^2+$D$14*$A48^3+$D$13*$A48^4)</f>
        <v>2.0918994640602429E-3</v>
      </c>
      <c r="E48" s="25">
        <f t="shared" si="1"/>
        <v>-4.1560747632674311E-3</v>
      </c>
      <c r="F48">
        <v>7.5653750000000001E-3</v>
      </c>
    </row>
    <row r="49" spans="1:6">
      <c r="A49">
        <v>-0.44791804857142858</v>
      </c>
      <c r="B49">
        <v>7.0589399999999997E-3</v>
      </c>
      <c r="C49" s="17">
        <f t="shared" si="0"/>
        <v>9.9258700776721914E-3</v>
      </c>
      <c r="D49" s="20">
        <f>$C$23*($D$11+$D$15*$A49+$D$12*$A49^2+$D$14*$A49^3+$D$13*$A49^4)</f>
        <v>3.868612405602892E-3</v>
      </c>
      <c r="E49" s="25">
        <f t="shared" si="1"/>
        <v>-4.0242688200532312E-3</v>
      </c>
      <c r="F49">
        <v>1.2353144999999999E-2</v>
      </c>
    </row>
    <row r="50" spans="1:6">
      <c r="A50">
        <v>-0.4327347857142857</v>
      </c>
      <c r="B50">
        <v>1.1822045714285715E-2</v>
      </c>
      <c r="C50" s="17">
        <f t="shared" si="0"/>
        <v>1.4590225005717827E-2</v>
      </c>
      <c r="D50" s="20">
        <f>$C$23*($D$11+$D$15*$A50+$D$12*$A50^2+$D$14*$A50^3+$D$13*$A50^4)</f>
        <v>7.0975669553060283E-3</v>
      </c>
      <c r="E50" s="25">
        <f t="shared" si="1"/>
        <v>-3.100800538611545E-3</v>
      </c>
      <c r="F50">
        <v>2.0688580000000002E-2</v>
      </c>
    </row>
    <row r="51" spans="1:6">
      <c r="A51">
        <v>-0.42279139714285713</v>
      </c>
      <c r="B51">
        <v>1.5443394285714285E-2</v>
      </c>
      <c r="C51" s="17">
        <f t="shared" si="0"/>
        <v>1.7996098047264375E-2</v>
      </c>
      <c r="D51" s="20">
        <f>$C$23*($D$11+$D$15*$A51+$D$12*$A51^2+$D$14*$A51^3+$D$13*$A51^4)</f>
        <v>9.6357402750007065E-3</v>
      </c>
      <c r="E51" s="25">
        <f t="shared" si="1"/>
        <v>-2.0666142849210256E-3</v>
      </c>
      <c r="F51">
        <v>2.7025939999999998E-2</v>
      </c>
    </row>
    <row r="52" spans="1:6">
      <c r="A52">
        <v>-0.41235831428571429</v>
      </c>
      <c r="B52">
        <v>1.9606331428571429E-2</v>
      </c>
      <c r="C52" s="17">
        <f t="shared" si="0"/>
        <v>2.183800698202118E-2</v>
      </c>
      <c r="D52" s="20">
        <f>$C$23*($D$11+$D$15*$A52+$D$12*$A52^2+$D$14*$A52^3+$D$13*$A52^4)</f>
        <v>1.2625591185945029E-2</v>
      </c>
      <c r="E52" s="25">
        <f t="shared" si="1"/>
        <v>-6.4724208058059007E-4</v>
      </c>
      <c r="F52">
        <v>3.4311080000000001E-2</v>
      </c>
    </row>
    <row r="53" spans="1:6">
      <c r="A53">
        <v>-0.40142654857142857</v>
      </c>
      <c r="B53">
        <v>2.4310214285714286E-2</v>
      </c>
      <c r="C53" s="17">
        <f t="shared" si="0"/>
        <v>2.6129564056081432E-2</v>
      </c>
      <c r="D53" s="20">
        <f>$C$23*($D$11+$D$15*$A53+$D$12*$A53^2+$D$14*$A53^3+$D$13*$A53^4)</f>
        <v>1.6085509906183779E-2</v>
      </c>
      <c r="E53" s="25">
        <f t="shared" si="1"/>
        <v>1.1778974361649486E-3</v>
      </c>
      <c r="F53">
        <v>4.2542875000000001E-2</v>
      </c>
    </row>
    <row r="54" spans="1:6">
      <c r="A54">
        <v>-0.39483605714285713</v>
      </c>
      <c r="B54">
        <v>2.7291637142857143E-2</v>
      </c>
      <c r="C54" s="17">
        <f t="shared" si="0"/>
        <v>2.8835960378171363E-2</v>
      </c>
      <c r="D54" s="20">
        <f>$C$23*($D$11+$D$15*$A54+$D$12*$A54^2+$D$14*$A54^3+$D$13*$A54^4)</f>
        <v>1.8319477711691068E-2</v>
      </c>
      <c r="E54" s="25">
        <f t="shared" si="1"/>
        <v>2.4326735831175367E-3</v>
      </c>
      <c r="F54">
        <v>4.7760364999999999E-2</v>
      </c>
    </row>
    <row r="55" spans="1:6">
      <c r="A55">
        <v>-0.38958942285714282</v>
      </c>
      <c r="B55">
        <v>2.9733731428571431E-2</v>
      </c>
      <c r="C55" s="17">
        <f t="shared" si="0"/>
        <v>3.1049240135082319E-2</v>
      </c>
      <c r="D55" s="20">
        <f>$C$23*($D$11+$D$15*$A55+$D$12*$A55^2+$D$14*$A55^3+$D$13*$A55^4)</f>
        <v>2.0171675435731749E-2</v>
      </c>
      <c r="E55" s="25">
        <f t="shared" si="1"/>
        <v>3.5092263102388041E-3</v>
      </c>
      <c r="F55">
        <v>5.2034030000000002E-2</v>
      </c>
    </row>
    <row r="56" spans="1:6">
      <c r="A56">
        <v>-0.34904799428571431</v>
      </c>
      <c r="B56">
        <v>5.006516285714286E-2</v>
      </c>
      <c r="C56" s="17">
        <f t="shared" si="0"/>
        <v>4.9555762857893933E-2</v>
      </c>
      <c r="D56" s="20">
        <f>$C$23*($D$11+$D$15*$A56+$D$12*$A56^2+$D$14*$A56^3+$D$13*$A56^4)</f>
        <v>3.6300351587617671E-2</v>
      </c>
      <c r="E56" s="25">
        <f t="shared" si="1"/>
        <v>1.3790247975474783E-2</v>
      </c>
      <c r="F56">
        <v>8.7614035000000007E-2</v>
      </c>
    </row>
    <row r="57" spans="1:6">
      <c r="A57">
        <v>-0.30571999142857142</v>
      </c>
      <c r="B57">
        <v>7.3022719999999999E-2</v>
      </c>
      <c r="C57" s="17">
        <f t="shared" si="0"/>
        <v>7.0985394267113339E-2</v>
      </c>
      <c r="D57" s="20">
        <f>$C$23*($D$11+$D$15*$A57+$D$12*$A57^2+$D$14*$A57^3+$D$13*$A57^4)</f>
        <v>5.5881805326509243E-2</v>
      </c>
      <c r="E57" s="25">
        <f t="shared" si="1"/>
        <v>2.7500853095098657E-2</v>
      </c>
      <c r="F57">
        <v>0.12778976</v>
      </c>
    </row>
    <row r="58" spans="1:6">
      <c r="A58">
        <v>-0.25447283428571432</v>
      </c>
      <c r="B58">
        <v>9.9323502857142865E-2</v>
      </c>
      <c r="C58" s="17">
        <f t="shared" si="0"/>
        <v>9.6530417847292285E-2</v>
      </c>
      <c r="D58" s="20">
        <f>$C$23*($D$11+$D$15*$A58+$D$12*$A58^2+$D$14*$A58^3+$D$13*$A58^4)</f>
        <v>7.9957296125732574E-2</v>
      </c>
      <c r="E58" s="25">
        <f t="shared" si="1"/>
        <v>4.5307723099046168E-2</v>
      </c>
      <c r="F58">
        <v>0.17381613000000001</v>
      </c>
    </row>
    <row r="59" spans="1:6">
      <c r="A59">
        <v>-0.20029431999999997</v>
      </c>
      <c r="B59">
        <v>0.12395631142857143</v>
      </c>
      <c r="C59" s="17">
        <f t="shared" si="0"/>
        <v>0.12155019323437921</v>
      </c>
      <c r="D59" s="20">
        <f>$C$23*($D$11+$D$15*$A59+$D$12*$A59^2+$D$14*$A59^3+$D$13*$A59^4)</f>
        <v>0.10403727325026138</v>
      </c>
      <c r="E59" s="25">
        <f t="shared" si="1"/>
        <v>6.3744839096281647E-2</v>
      </c>
      <c r="F59">
        <v>0.216923545</v>
      </c>
    </row>
    <row r="60" spans="1:6">
      <c r="A60">
        <v>-0.16514714571428574</v>
      </c>
      <c r="B60">
        <v>0.13744449142857143</v>
      </c>
      <c r="C60" s="17">
        <f t="shared" si="0"/>
        <v>0.135727144158967</v>
      </c>
      <c r="D60" s="20">
        <f>$C$23*($D$11+$D$15*$A60+$D$12*$A60^2+$D$14*$A60^3+$D$13*$A60^4)</f>
        <v>0.1178420305224555</v>
      </c>
      <c r="E60" s="25">
        <f t="shared" si="1"/>
        <v>7.4511655826509024E-2</v>
      </c>
      <c r="F60">
        <v>0.24052786000000001</v>
      </c>
    </row>
    <row r="61" spans="1:6">
      <c r="A61">
        <v>-0.13840108857142858</v>
      </c>
      <c r="B61">
        <v>0.14617490857142856</v>
      </c>
      <c r="C61" s="17">
        <f t="shared" si="0"/>
        <v>0.14508914189251632</v>
      </c>
      <c r="D61" s="20">
        <f>$C$23*($D$11+$D$15*$A61+$D$12*$A61^2+$D$14*$A61^3+$D$13*$A61^4)</f>
        <v>0.12701038600427092</v>
      </c>
      <c r="E61" s="25">
        <f t="shared" si="1"/>
        <v>8.1725719591289547E-2</v>
      </c>
      <c r="F61">
        <v>0.25580608999999999</v>
      </c>
    </row>
    <row r="62" spans="1:6">
      <c r="A62">
        <v>-0.10808217142857141</v>
      </c>
      <c r="B62">
        <v>0.15434158857142857</v>
      </c>
      <c r="C62" s="17">
        <f t="shared" si="0"/>
        <v>0.15398111663198483</v>
      </c>
      <c r="D62" s="20">
        <f>$C$23*($D$11+$D$15*$A62+$D$12*$A62^2+$D$14*$A62^3+$D$13*$A62^4)</f>
        <v>0.13575261016121881</v>
      </c>
      <c r="E62" s="25">
        <f t="shared" si="1"/>
        <v>8.8645756422773558E-2</v>
      </c>
      <c r="F62">
        <v>0.27009778000000001</v>
      </c>
    </row>
    <row r="63" spans="1:6">
      <c r="A63">
        <v>-7.617014857142862E-2</v>
      </c>
      <c r="B63">
        <v>0.16085042857142856</v>
      </c>
      <c r="C63" s="17">
        <f t="shared" si="0"/>
        <v>0.16116228811067548</v>
      </c>
      <c r="D63" s="20">
        <f>$C$23*($D$11+$D$15*$A63+$D$12*$A63^2+$D$14*$A63^3+$D$13*$A63^4)</f>
        <v>0.1428351566412078</v>
      </c>
      <c r="E63" s="25">
        <f t="shared" si="1"/>
        <v>9.4278897135483125E-2</v>
      </c>
      <c r="F63">
        <v>0.28148825</v>
      </c>
    </row>
    <row r="64" spans="1:6">
      <c r="A64">
        <v>-4.6927294285714294E-2</v>
      </c>
      <c r="B64">
        <v>0.16486985714285712</v>
      </c>
      <c r="C64" s="17">
        <f t="shared" si="0"/>
        <v>0.16563906154762309</v>
      </c>
      <c r="D64" s="20">
        <f>$C$23*($D$11+$D$15*$A64+$D$12*$A64^2+$D$14*$A64^3+$D$13*$A64^4)</f>
        <v>0.14725989516168761</v>
      </c>
      <c r="E64" s="25">
        <f t="shared" si="1"/>
        <v>9.7809467987554424E-2</v>
      </c>
      <c r="F64">
        <v>0.28852224999999998</v>
      </c>
    </row>
    <row r="65" spans="1:6">
      <c r="A65">
        <v>-1.8652840000000004E-2</v>
      </c>
      <c r="B65">
        <v>0.16695025714285713</v>
      </c>
      <c r="C65" s="17">
        <f t="shared" si="0"/>
        <v>0.16796890117932492</v>
      </c>
      <c r="D65" s="20">
        <f>$C$23*($D$11+$D$15*$A65+$D$12*$A65^2+$D$14*$A65^3+$D$13*$A65^4)</f>
        <v>0.14956540419083647</v>
      </c>
      <c r="E65" s="25">
        <f t="shared" si="1"/>
        <v>9.9652362090012978E-2</v>
      </c>
      <c r="F65">
        <v>0.29216294999999998</v>
      </c>
    </row>
    <row r="66" spans="1:6">
      <c r="A66">
        <v>-6.7805142857141343E-4</v>
      </c>
      <c r="B66">
        <v>0.16734085142857144</v>
      </c>
      <c r="C66" s="17">
        <f t="shared" si="0"/>
        <v>0.1684072945623209</v>
      </c>
      <c r="D66" s="20">
        <f>$C$23*($D$11+$D$15*$A66+$D$12*$A66^2+$D$14*$A66^3+$D$13*$A66^4)</f>
        <v>0.14999942530837482</v>
      </c>
      <c r="E66" s="25">
        <f t="shared" si="1"/>
        <v>9.9999540246767521E-2</v>
      </c>
      <c r="F66">
        <v>0.29284649000000001</v>
      </c>
    </row>
    <row r="67" spans="1:6">
      <c r="A67">
        <v>0</v>
      </c>
      <c r="B67">
        <v>0.16734136571428571</v>
      </c>
      <c r="C67" s="17">
        <f t="shared" si="0"/>
        <v>0.16840787499999998</v>
      </c>
      <c r="D67" s="20">
        <f>$C$23*($D$11+$D$15*$A67+$D$12*$A67^2+$D$14*$A67^3+$D$13*$A67^4)</f>
        <v>0.15</v>
      </c>
      <c r="E67" s="25">
        <f t="shared" si="1"/>
        <v>0.1</v>
      </c>
      <c r="F67">
        <v>0.29284738999999999</v>
      </c>
    </row>
    <row r="68" spans="1:6">
      <c r="A68">
        <v>6.7805142857141343E-4</v>
      </c>
      <c r="B68">
        <v>0.16734085142857144</v>
      </c>
      <c r="C68" s="17">
        <f t="shared" si="0"/>
        <v>0.1684072945623209</v>
      </c>
      <c r="D68" s="20">
        <f>$C$23*($D$11+$D$15*$A68+$D$12*$A68^2+$D$14*$A68^3+$D$13*$A68^4)</f>
        <v>0.14999942530837482</v>
      </c>
      <c r="E68" s="25">
        <f t="shared" si="1"/>
        <v>9.9999540246767521E-2</v>
      </c>
      <c r="F68">
        <v>0.29284649000000001</v>
      </c>
    </row>
    <row r="69" spans="1:6">
      <c r="A69">
        <v>1.8652840000000004E-2</v>
      </c>
      <c r="B69">
        <v>0.16695025714285713</v>
      </c>
      <c r="C69" s="17">
        <f t="shared" si="0"/>
        <v>0.16796890117932492</v>
      </c>
      <c r="D69" s="20">
        <f>$C$23*($D$11+$D$15*$A69+$D$12*$A69^2+$D$14*$A69^3+$D$13*$A69^4)</f>
        <v>0.14956540419083647</v>
      </c>
      <c r="E69" s="25">
        <f t="shared" si="1"/>
        <v>9.9652362090012978E-2</v>
      </c>
      <c r="F69">
        <v>0.29216294999999998</v>
      </c>
    </row>
    <row r="70" spans="1:6">
      <c r="A70">
        <v>4.6927294285714294E-2</v>
      </c>
      <c r="B70">
        <v>0.16486985714285712</v>
      </c>
      <c r="C70" s="17">
        <f t="shared" si="0"/>
        <v>0.16563906154762309</v>
      </c>
      <c r="D70" s="20">
        <f>$C$23*($D$11+$D$15*$A70+$D$12*$A70^2+$D$14*$A70^3+$D$13*$A70^4)</f>
        <v>0.14725989516168761</v>
      </c>
      <c r="E70" s="25">
        <f t="shared" si="1"/>
        <v>9.7809467987554424E-2</v>
      </c>
      <c r="F70">
        <v>0.28852224999999998</v>
      </c>
    </row>
    <row r="71" spans="1:6">
      <c r="A71">
        <v>7.617014857142862E-2</v>
      </c>
      <c r="B71">
        <v>0.16085042857142856</v>
      </c>
      <c r="C71" s="17">
        <f t="shared" si="0"/>
        <v>0.16116228811067548</v>
      </c>
      <c r="D71" s="20">
        <f>$C$23*($D$11+$D$15*$A71+$D$12*$A71^2+$D$14*$A71^3+$D$13*$A71^4)</f>
        <v>0.1428351566412078</v>
      </c>
      <c r="E71" s="25">
        <f t="shared" si="1"/>
        <v>9.4278897135483125E-2</v>
      </c>
      <c r="F71">
        <v>0.28148825</v>
      </c>
    </row>
    <row r="72" spans="1:6">
      <c r="A72">
        <v>0.10808217142857141</v>
      </c>
      <c r="B72">
        <v>0.15434158857142857</v>
      </c>
      <c r="C72" s="17">
        <f t="shared" si="0"/>
        <v>0.15398111663198483</v>
      </c>
      <c r="D72" s="20">
        <f>$C$23*($D$11+$D$15*$A72+$D$12*$A72^2+$D$14*$A72^3+$D$13*$A72^4)</f>
        <v>0.13575261016121881</v>
      </c>
      <c r="E72" s="25">
        <f t="shared" si="1"/>
        <v>8.8645756422773558E-2</v>
      </c>
      <c r="F72">
        <v>0.27009778000000001</v>
      </c>
    </row>
    <row r="73" spans="1:6">
      <c r="A73">
        <v>0.13840108857142858</v>
      </c>
      <c r="B73">
        <v>0.14617490857142856</v>
      </c>
      <c r="C73" s="17">
        <f t="shared" si="0"/>
        <v>0.14508914189251632</v>
      </c>
      <c r="D73" s="20">
        <f>$C$23*($D$11+$D$15*$A73+$D$12*$A73^2+$D$14*$A73^3+$D$13*$A73^4)</f>
        <v>0.12701038600427092</v>
      </c>
      <c r="E73" s="25">
        <f t="shared" si="1"/>
        <v>8.1725719591289547E-2</v>
      </c>
      <c r="F73">
        <v>0.25580608999999999</v>
      </c>
    </row>
    <row r="74" spans="1:6">
      <c r="A74">
        <v>0.16514714571428574</v>
      </c>
      <c r="B74">
        <v>0.13744449142857143</v>
      </c>
      <c r="C74" s="17">
        <f t="shared" si="0"/>
        <v>0.135727144158967</v>
      </c>
      <c r="D74" s="20">
        <f>$C$23*($D$11+$D$15*$A74+$D$12*$A74^2+$D$14*$A74^3+$D$13*$A74^4)</f>
        <v>0.1178420305224555</v>
      </c>
      <c r="E74" s="25">
        <f t="shared" si="1"/>
        <v>7.4511655826509024E-2</v>
      </c>
      <c r="F74">
        <v>0.24052786000000001</v>
      </c>
    </row>
    <row r="75" spans="1:6">
      <c r="A75">
        <v>0.20029431999999997</v>
      </c>
      <c r="B75">
        <v>0.12395631142857143</v>
      </c>
      <c r="C75" s="17">
        <f t="shared" si="0"/>
        <v>0.12155019323437921</v>
      </c>
      <c r="D75" s="20">
        <f>$C$23*($D$11+$D$15*$A75+$D$12*$A75^2+$D$14*$A75^3+$D$13*$A75^4)</f>
        <v>0.10403727325026138</v>
      </c>
      <c r="E75" s="25">
        <f t="shared" si="1"/>
        <v>6.3744839096281647E-2</v>
      </c>
      <c r="F75">
        <v>0.216923545</v>
      </c>
    </row>
    <row r="76" spans="1:6">
      <c r="A76">
        <v>0.25447283428571432</v>
      </c>
      <c r="B76">
        <v>9.9323502857142865E-2</v>
      </c>
      <c r="C76" s="17">
        <f t="shared" si="0"/>
        <v>9.6530417847292285E-2</v>
      </c>
      <c r="D76" s="20">
        <f>$C$23*($D$11+$D$15*$A76+$D$12*$A76^2+$D$14*$A76^3+$D$13*$A76^4)</f>
        <v>7.9957296125732574E-2</v>
      </c>
      <c r="E76" s="25">
        <f t="shared" si="1"/>
        <v>4.5307723099046168E-2</v>
      </c>
      <c r="F76">
        <v>0.17381613000000001</v>
      </c>
    </row>
    <row r="77" spans="1:6">
      <c r="A77">
        <v>0.30571999142857142</v>
      </c>
      <c r="B77">
        <v>7.3022719999999999E-2</v>
      </c>
      <c r="C77" s="17">
        <f t="shared" si="0"/>
        <v>7.0985394267113339E-2</v>
      </c>
      <c r="D77" s="20">
        <f>$C$23*($D$11+$D$15*$A77+$D$12*$A77^2+$D$14*$A77^3+$D$13*$A77^4)</f>
        <v>5.5881805326509243E-2</v>
      </c>
      <c r="E77" s="25">
        <f t="shared" si="1"/>
        <v>2.7500853095098657E-2</v>
      </c>
      <c r="F77">
        <v>0.12778976</v>
      </c>
    </row>
    <row r="78" spans="1:6">
      <c r="A78">
        <v>0.34904799428571431</v>
      </c>
      <c r="B78">
        <v>5.006516285714286E-2</v>
      </c>
      <c r="C78" s="17">
        <f t="shared" si="0"/>
        <v>4.9555762857893933E-2</v>
      </c>
      <c r="D78" s="20">
        <f>$C$23*($D$11+$D$15*$A78+$D$12*$A78^2+$D$14*$A78^3+$D$13*$A78^4)</f>
        <v>3.6300351587617671E-2</v>
      </c>
      <c r="E78" s="25">
        <f t="shared" si="1"/>
        <v>1.3790247975474783E-2</v>
      </c>
      <c r="F78">
        <v>8.7614035000000007E-2</v>
      </c>
    </row>
    <row r="79" spans="1:6">
      <c r="A79">
        <v>0.38958942285714282</v>
      </c>
      <c r="B79">
        <v>2.9733731428571431E-2</v>
      </c>
      <c r="C79" s="17">
        <f t="shared" si="0"/>
        <v>3.1049240135082319E-2</v>
      </c>
      <c r="D79" s="20">
        <f>$C$23*($D$11+$D$15*$A79+$D$12*$A79^2+$D$14*$A79^3+$D$13*$A79^4)</f>
        <v>2.0171675435731749E-2</v>
      </c>
      <c r="E79" s="25">
        <f t="shared" si="1"/>
        <v>3.5092263102388041E-3</v>
      </c>
      <c r="F79">
        <v>5.2034030000000002E-2</v>
      </c>
    </row>
    <row r="80" spans="1:6">
      <c r="A80">
        <v>0.39483605714285713</v>
      </c>
      <c r="B80">
        <v>2.7291637142857143E-2</v>
      </c>
      <c r="C80" s="17">
        <f t="shared" si="0"/>
        <v>2.8835960378171363E-2</v>
      </c>
      <c r="D80" s="20">
        <f>$C$23*($D$11+$D$15*$A80+$D$12*$A80^2+$D$14*$A80^3+$D$13*$A80^4)</f>
        <v>1.8319477711691068E-2</v>
      </c>
      <c r="E80" s="25">
        <f t="shared" si="1"/>
        <v>2.4326735831175367E-3</v>
      </c>
      <c r="F80">
        <v>4.7760364999999999E-2</v>
      </c>
    </row>
    <row r="81" spans="1:6">
      <c r="A81">
        <v>0.40142654857142857</v>
      </c>
      <c r="B81">
        <v>2.4310214285714286E-2</v>
      </c>
      <c r="C81" s="17">
        <f t="shared" si="0"/>
        <v>2.6129564056081432E-2</v>
      </c>
      <c r="D81" s="20">
        <f>$C$23*($D$11+$D$15*$A81+$D$12*$A81^2+$D$14*$A81^3+$D$13*$A81^4)</f>
        <v>1.6085509906183779E-2</v>
      </c>
      <c r="E81" s="25">
        <f t="shared" si="1"/>
        <v>1.1778974361649486E-3</v>
      </c>
      <c r="F81">
        <v>4.2542875000000001E-2</v>
      </c>
    </row>
    <row r="82" spans="1:6">
      <c r="A82">
        <v>0.41235831428571429</v>
      </c>
      <c r="B82">
        <v>1.9606331428571429E-2</v>
      </c>
      <c r="C82" s="17">
        <f t="shared" si="0"/>
        <v>2.183800698202118E-2</v>
      </c>
      <c r="D82" s="20">
        <f>$C$23*($D$11+$D$15*$A82+$D$12*$A82^2+$D$14*$A82^3+$D$13*$A82^4)</f>
        <v>1.2625591185945029E-2</v>
      </c>
      <c r="E82" s="25">
        <f t="shared" si="1"/>
        <v>-6.4724208058059007E-4</v>
      </c>
      <c r="F82">
        <v>3.4311080000000001E-2</v>
      </c>
    </row>
    <row r="83" spans="1:6">
      <c r="A83">
        <v>0.42279139714285713</v>
      </c>
      <c r="B83">
        <v>1.5443394285714285E-2</v>
      </c>
      <c r="C83" s="17">
        <f t="shared" si="0"/>
        <v>1.7996098047264375E-2</v>
      </c>
      <c r="D83" s="20">
        <f>$C$23*($D$11+$D$15*$A83+$D$12*$A83^2+$D$14*$A83^3+$D$13*$A83^4)</f>
        <v>9.6357402750007065E-3</v>
      </c>
      <c r="E83" s="25">
        <f t="shared" si="1"/>
        <v>-2.0666142849210256E-3</v>
      </c>
      <c r="F83">
        <v>2.7025939999999998E-2</v>
      </c>
    </row>
    <row r="84" spans="1:6">
      <c r="A84">
        <v>0.4327347857142857</v>
      </c>
      <c r="B84">
        <v>1.1822045714285715E-2</v>
      </c>
      <c r="C84" s="17">
        <f t="shared" si="0"/>
        <v>1.4590225005717827E-2</v>
      </c>
      <c r="D84" s="20">
        <f>$C$23*($D$11+$D$15*$A84+$D$12*$A84^2+$D$14*$A84^3+$D$13*$A84^4)</f>
        <v>7.0975669553060283E-3</v>
      </c>
      <c r="E84" s="25">
        <f t="shared" si="1"/>
        <v>-3.100800538611545E-3</v>
      </c>
      <c r="F84">
        <v>2.0688580000000002E-2</v>
      </c>
    </row>
    <row r="85" spans="1:6">
      <c r="A85">
        <v>0.44791804857142858</v>
      </c>
      <c r="B85">
        <v>7.0589399999999997E-3</v>
      </c>
      <c r="C85" s="17">
        <f t="shared" si="0"/>
        <v>9.9258700776721914E-3</v>
      </c>
      <c r="D85" s="20">
        <f>$C$23*($D$11+$D$15*$A85+$D$12*$A85^2+$D$14*$A85^3+$D$13*$A85^4)</f>
        <v>3.868612405602892E-3</v>
      </c>
      <c r="E85" s="25">
        <f t="shared" si="1"/>
        <v>-4.0242688200532312E-3</v>
      </c>
      <c r="F85">
        <v>1.2353144999999999E-2</v>
      </c>
    </row>
    <row r="86" spans="1:6">
      <c r="A86">
        <v>0.45873098571428572</v>
      </c>
      <c r="B86">
        <v>4.3230714285714287E-3</v>
      </c>
      <c r="C86" s="17">
        <f t="shared" si="0"/>
        <v>7.0411876822286529E-3</v>
      </c>
      <c r="D86" s="20">
        <f>$C$23*($D$11+$D$15*$A86+$D$12*$A86^2+$D$14*$A86^3+$D$13*$A86^4)</f>
        <v>2.0918994640602429E-3</v>
      </c>
      <c r="E86" s="25">
        <f t="shared" si="1"/>
        <v>-4.1560747632674311E-3</v>
      </c>
      <c r="F86">
        <v>7.5653750000000001E-3</v>
      </c>
    </row>
    <row r="87" spans="1:6">
      <c r="A87">
        <v>0.47078123999999999</v>
      </c>
      <c r="B87">
        <v>2.0154742857142857E-3</v>
      </c>
      <c r="C87" s="17">
        <f t="shared" si="0"/>
        <v>4.2995093563639036E-3</v>
      </c>
      <c r="D87" s="20">
        <f>$C$23*($D$11+$D$15*$A87+$D$12*$A87^2+$D$14*$A87^3+$D$13*$A87^4)</f>
        <v>6.7364273119943641E-4</v>
      </c>
      <c r="E87" s="25">
        <f t="shared" si="1"/>
        <v>-3.7420257964408676E-3</v>
      </c>
      <c r="F87">
        <v>3.5270800000000001E-3</v>
      </c>
    </row>
    <row r="88" spans="1:6">
      <c r="A88">
        <v>0.48812787714285716</v>
      </c>
      <c r="B88">
        <v>2.2870285714285716E-4</v>
      </c>
      <c r="C88" s="17">
        <f t="shared" si="0"/>
        <v>1.3185534573740831E-3</v>
      </c>
      <c r="D88" s="20">
        <f>$C$23*($D$11+$D$15*$A88+$D$12*$A88^2+$D$14*$A88^3+$D$13*$A88^4)</f>
        <v>-2.2874552999310738E-4</v>
      </c>
      <c r="E88" s="25">
        <f t="shared" si="1"/>
        <v>-2.015945959379456E-3</v>
      </c>
      <c r="F88">
        <v>4.0023000000000001E-4</v>
      </c>
    </row>
    <row r="89" spans="1:6">
      <c r="A89">
        <v>0.48976994000000001</v>
      </c>
      <c r="B89">
        <v>1.5588571428571429E-4</v>
      </c>
      <c r="C89" s="17">
        <f t="shared" si="0"/>
        <v>1.0997714576952144E-3</v>
      </c>
      <c r="D89" s="20">
        <f>$C$23*($D$11+$D$15*$A89+$D$12*$A89^2+$D$14*$A89^3+$D$13*$A89^4)</f>
        <v>-2.397082990098498E-4</v>
      </c>
      <c r="E89" s="25">
        <f t="shared" si="1"/>
        <v>-1.7790239486854542E-3</v>
      </c>
      <c r="F89">
        <v>2.7280000000000002E-4</v>
      </c>
    </row>
    <row r="90" spans="1:6">
      <c r="A90">
        <v>0.49105140857142859</v>
      </c>
      <c r="B90">
        <v>1.0988285714285714E-4</v>
      </c>
      <c r="C90" s="17">
        <f t="shared" ref="C90:C109" si="2">$C$23*($D$3+$D$4*$A90+$D$5*$A90^2+$D$6*$A90^3+$D$7*$A90^4)</f>
        <v>9.3699828111817873E-4</v>
      </c>
      <c r="D90" s="20">
        <f>$C$23*($D$11+$D$15*$A90+$D$12*$A90^2+$D$14*$A90^3+$D$13*$A90^4)</f>
        <v>-2.3893429506649522E-4</v>
      </c>
      <c r="E90" s="25">
        <f t="shared" ref="E90:E109" si="3">$C$23*($D$17+$D$21*$A90+$D$19*$A90^2+$D$20*$A90^3+$D$18*$A90^4)</f>
        <v>-1.5849415246791954E-3</v>
      </c>
      <c r="F90">
        <v>1.9229499999999999E-4</v>
      </c>
    </row>
    <row r="91" spans="1:6">
      <c r="A91">
        <v>0.49231877142857144</v>
      </c>
      <c r="B91">
        <v>7.3319999999999996E-5</v>
      </c>
      <c r="C91" s="17">
        <f t="shared" si="2"/>
        <v>7.8294678272722296E-4</v>
      </c>
      <c r="D91" s="20">
        <f>$C$23*($D$11+$D$15*$A91+$D$12*$A91^2+$D$14*$A91^3+$D$13*$A91^4)</f>
        <v>-2.3005565755682134E-4</v>
      </c>
      <c r="E91" s="25">
        <f t="shared" si="3"/>
        <v>-1.3850094222158382E-3</v>
      </c>
      <c r="F91">
        <v>1.2831E-4</v>
      </c>
    </row>
    <row r="92" spans="1:6">
      <c r="A92">
        <v>0.49371367142857142</v>
      </c>
      <c r="B92">
        <v>4.2757142857142861E-5</v>
      </c>
      <c r="C92" s="17">
        <f t="shared" si="2"/>
        <v>6.2142741363765963E-4</v>
      </c>
      <c r="D92" s="20">
        <f>$C$23*($D$11+$D$15*$A92+$D$12*$A92^2+$D$14*$A92^3+$D$13*$A92^4)</f>
        <v>-2.1088165983190743E-4</v>
      </c>
      <c r="E92" s="25">
        <f t="shared" si="3"/>
        <v>-1.155707785155724E-3</v>
      </c>
      <c r="F92">
        <v>7.4825000000000003E-5</v>
      </c>
    </row>
    <row r="93" spans="1:6">
      <c r="A93">
        <v>0.49417781142857142</v>
      </c>
      <c r="B93">
        <v>3.4702857142857147E-5</v>
      </c>
      <c r="C93" s="17">
        <f t="shared" si="2"/>
        <v>5.6956272149133458E-4</v>
      </c>
      <c r="D93" s="20">
        <f>$C$23*($D$11+$D$15*$A93+$D$12*$A93^2+$D$14*$A93^3+$D$13*$A93^4)</f>
        <v>-2.0230333084211849E-4</v>
      </c>
      <c r="E93" s="25">
        <f t="shared" si="3"/>
        <v>-1.0772477964184624E-3</v>
      </c>
      <c r="F93">
        <v>6.0730000000000003E-5</v>
      </c>
    </row>
    <row r="94" spans="1:6">
      <c r="A94">
        <v>0.49465503142857142</v>
      </c>
      <c r="B94">
        <v>2.7457142857142858E-5</v>
      </c>
      <c r="C94" s="17">
        <f t="shared" si="2"/>
        <v>5.1721978076180175E-4</v>
      </c>
      <c r="D94" s="20">
        <f>$C$23*($D$11+$D$15*$A94+$D$12*$A94^2+$D$14*$A94^3+$D$13*$A94^4)</f>
        <v>-1.9233331407506049E-4</v>
      </c>
      <c r="E94" s="25">
        <f t="shared" si="3"/>
        <v>-9.9544611797683369E-4</v>
      </c>
      <c r="F94">
        <v>4.8050000000000002E-5</v>
      </c>
    </row>
    <row r="95" spans="1:6">
      <c r="A95">
        <v>0.49665511428571429</v>
      </c>
      <c r="B95">
        <v>7.4285714285714284E-6</v>
      </c>
      <c r="C95" s="17">
        <f t="shared" si="2"/>
        <v>3.0875842725508473E-4</v>
      </c>
      <c r="D95" s="20">
        <f>$C$23*($D$11+$D$15*$A95+$D$12*$A95^2+$D$14*$A95^3+$D$13*$A95^4)</f>
        <v>-1.3778967203639803E-4</v>
      </c>
      <c r="E95" s="25">
        <f t="shared" si="3"/>
        <v>-6.4006699785576493E-4</v>
      </c>
      <c r="F95">
        <v>1.2999999999999999E-5</v>
      </c>
    </row>
    <row r="96" spans="1:6">
      <c r="A96">
        <v>0.49702911142857142</v>
      </c>
      <c r="B96">
        <v>5.3085714285714292E-6</v>
      </c>
      <c r="C96" s="17">
        <f t="shared" si="2"/>
        <v>2.7174563836804277E-4</v>
      </c>
      <c r="D96" s="20">
        <f>$C$23*($D$11+$D$15*$A96+$D$12*$A96^2+$D$14*$A96^3+$D$13*$A96^4)</f>
        <v>-1.2529120422150042E-4</v>
      </c>
      <c r="E96" s="25">
        <f t="shared" si="3"/>
        <v>-5.7135532582364146E-4</v>
      </c>
      <c r="F96">
        <v>9.2900000000000008E-6</v>
      </c>
    </row>
    <row r="97" spans="1:6">
      <c r="A97">
        <v>0.49735642571428573</v>
      </c>
      <c r="B97">
        <v>3.8057142857142854E-6</v>
      </c>
      <c r="C97" s="17">
        <f t="shared" si="2"/>
        <v>2.3986441676770998E-4</v>
      </c>
      <c r="D97" s="20">
        <f>$C$23*($D$11+$D$15*$A97+$D$12*$A97^2+$D$14*$A97^3+$D$13*$A97^4)</f>
        <v>-1.1375516985578926E-4</v>
      </c>
      <c r="E97" s="25">
        <f t="shared" si="3"/>
        <v>-5.1063335689921496E-4</v>
      </c>
      <c r="F97">
        <v>6.6599999999999998E-6</v>
      </c>
    </row>
    <row r="98" spans="1:6">
      <c r="A98">
        <v>0.49763682857142855</v>
      </c>
      <c r="B98">
        <v>2.7600000000000003E-6</v>
      </c>
      <c r="C98" s="17">
        <f t="shared" si="2"/>
        <v>2.1293303751221404E-4</v>
      </c>
      <c r="D98" s="20">
        <f>$C$23*($D$11+$D$15*$A98+$D$12*$A98^2+$D$14*$A98^3+$D$13*$A98^4)</f>
        <v>-1.0342798151244392E-4</v>
      </c>
      <c r="E98" s="25">
        <f t="shared" si="3"/>
        <v>-4.5817765206854211E-4</v>
      </c>
      <c r="F98">
        <v>4.8300000000000003E-6</v>
      </c>
    </row>
    <row r="99" spans="1:6">
      <c r="A99">
        <v>0.49787995714285715</v>
      </c>
      <c r="B99">
        <v>2.0200000000000001E-6</v>
      </c>
      <c r="C99" s="17">
        <f t="shared" si="2"/>
        <v>1.8986644248111806E-4</v>
      </c>
      <c r="D99" s="20">
        <f>$C$23*($D$11+$D$15*$A99+$D$12*$A99^2+$D$14*$A99^3+$D$13*$A99^4)</f>
        <v>-9.4140998056602143E-5</v>
      </c>
      <c r="E99" s="25">
        <f t="shared" si="3"/>
        <v>-4.1236834827176883E-4</v>
      </c>
      <c r="F99">
        <v>3.535E-6</v>
      </c>
    </row>
    <row r="100" spans="1:6">
      <c r="A100">
        <v>0.49818847999999999</v>
      </c>
      <c r="B100">
        <v>1.28E-6</v>
      </c>
      <c r="C100" s="17">
        <f t="shared" si="2"/>
        <v>1.609770562209234E-4</v>
      </c>
      <c r="D100" s="20">
        <f>$C$23*($D$11+$D$15*$A100+$D$12*$A100^2+$D$14*$A100^3+$D$13*$A100^4)</f>
        <v>-8.1910631919562826E-5</v>
      </c>
      <c r="E100" s="25">
        <f t="shared" si="3"/>
        <v>-3.5380033643184206E-4</v>
      </c>
      <c r="F100">
        <v>2.2400000000000002E-6</v>
      </c>
    </row>
    <row r="101" spans="1:6">
      <c r="A101">
        <v>0.49844079142857145</v>
      </c>
      <c r="B101">
        <v>8.2857142857142865E-7</v>
      </c>
      <c r="C101" s="17">
        <f t="shared" si="2"/>
        <v>1.3766884345872699E-4</v>
      </c>
      <c r="D101" s="20">
        <f>$C$23*($D$11+$D$15*$A101+$D$12*$A101^2+$D$14*$A101^3+$D$13*$A101^4)</f>
        <v>-7.1537626408463284E-5</v>
      </c>
      <c r="E101" s="25">
        <f t="shared" si="3"/>
        <v>-3.0553895361695727E-4</v>
      </c>
      <c r="F101">
        <v>1.4500000000000001E-6</v>
      </c>
    </row>
    <row r="102" spans="1:6">
      <c r="A102">
        <v>0.49865574285714287</v>
      </c>
      <c r="B102">
        <v>5.3714285714285713E-7</v>
      </c>
      <c r="C102" s="17">
        <f t="shared" si="2"/>
        <v>1.1803773965715636E-4</v>
      </c>
      <c r="D102" s="20">
        <f>$C$23*($D$11+$D$15*$A102+$D$12*$A102^2+$D$14*$A102^3+$D$13*$A102^4)</f>
        <v>-6.243685776610719E-5</v>
      </c>
      <c r="E102" s="25">
        <f t="shared" si="3"/>
        <v>-2.6416480956734101E-4</v>
      </c>
      <c r="F102">
        <v>9.4E-7</v>
      </c>
    </row>
    <row r="103" spans="1:6">
      <c r="A103">
        <v>0.49894554571428573</v>
      </c>
      <c r="B103">
        <v>2.6285714285714284E-7</v>
      </c>
      <c r="C103" s="17">
        <f t="shared" si="2"/>
        <v>9.1900030290886781E-5</v>
      </c>
      <c r="D103" s="20">
        <f>$C$23*($D$11+$D$15*$A103+$D$12*$A103^2+$D$14*$A103^3+$D$13*$A103^4)</f>
        <v>-4.9782341978360511E-5</v>
      </c>
      <c r="E103" s="25">
        <f t="shared" si="3"/>
        <v>-2.0800560980674399E-4</v>
      </c>
      <c r="F103">
        <v>4.5999999999999999E-7</v>
      </c>
    </row>
    <row r="104" spans="1:6">
      <c r="A104">
        <v>0.49911382857142855</v>
      </c>
      <c r="B104">
        <v>1.5714285714285714E-7</v>
      </c>
      <c r="C104" s="17">
        <f t="shared" si="2"/>
        <v>7.689622525261508E-5</v>
      </c>
      <c r="D104" s="20">
        <f>$C$23*($D$11+$D$15*$A104+$D$12*$A104^2+$D$14*$A104^3+$D$13*$A104^4)</f>
        <v>-4.2231144086274375E-5</v>
      </c>
      <c r="E104" s="25">
        <f t="shared" si="3"/>
        <v>-1.7519584512126762E-4</v>
      </c>
      <c r="F104">
        <v>2.7500000000000001E-7</v>
      </c>
    </row>
    <row r="105" spans="1:6">
      <c r="A105">
        <v>0.49929143142857141</v>
      </c>
      <c r="B105">
        <v>8.2857142857142852E-8</v>
      </c>
      <c r="C105" s="17">
        <f t="shared" si="2"/>
        <v>6.1200189168941765E-5</v>
      </c>
      <c r="D105" s="20">
        <f>$C$23*($D$11+$D$15*$A105+$D$12*$A105^2+$D$14*$A105^3+$D$13*$A105^4)</f>
        <v>-3.4099793855102423E-5</v>
      </c>
      <c r="E105" s="25">
        <f t="shared" si="3"/>
        <v>-1.404100407906006E-4</v>
      </c>
      <c r="F105">
        <v>1.4499999999999999E-7</v>
      </c>
    </row>
    <row r="106" spans="1:6">
      <c r="A106">
        <v>0.49948773142857145</v>
      </c>
      <c r="B106">
        <v>3.1428571428571429E-8</v>
      </c>
      <c r="C106" s="17">
        <f t="shared" si="2"/>
        <v>4.4017687621661361E-5</v>
      </c>
      <c r="D106" s="20">
        <f>$C$23*($D$11+$D$15*$A106+$D$12*$A106^2+$D$14*$A106^3+$D$13*$A106^4)</f>
        <v>-2.4918716836880295E-5</v>
      </c>
      <c r="E106" s="25">
        <f t="shared" si="3"/>
        <v>-1.0177206974779085E-4</v>
      </c>
      <c r="F106">
        <v>5.5000000000000003E-8</v>
      </c>
    </row>
    <row r="107" spans="1:6">
      <c r="A107">
        <v>0.49967467999999998</v>
      </c>
      <c r="B107">
        <v>8.57142857142857E-9</v>
      </c>
      <c r="C107" s="17">
        <f t="shared" si="2"/>
        <v>2.7815902962191608E-5</v>
      </c>
      <c r="D107" s="20">
        <f>$C$23*($D$11+$D$15*$A107+$D$12*$A107^2+$D$14*$A107^3+$D$13*$A107^4)</f>
        <v>-1.5985721283556797E-5</v>
      </c>
      <c r="E107" s="25">
        <f t="shared" si="3"/>
        <v>-6.4788999169090866E-5</v>
      </c>
      <c r="F107">
        <v>1.4999999999999999E-8</v>
      </c>
    </row>
    <row r="108" spans="1:6">
      <c r="A108">
        <v>0.49986163142857143</v>
      </c>
      <c r="B108">
        <v>0</v>
      </c>
      <c r="C108" s="17">
        <f t="shared" si="2"/>
        <v>1.1772274004895333E-5</v>
      </c>
      <c r="D108" s="20">
        <f>$C$23*($D$11+$D$15*$A108+$D$12*$A108^2+$D$14*$A108^3+$D$13*$A108^4)</f>
        <v>-6.8677058131239033E-6</v>
      </c>
      <c r="E108" s="25">
        <f t="shared" si="3"/>
        <v>-2.7623947760874179E-5</v>
      </c>
      <c r="F108">
        <v>0</v>
      </c>
    </row>
    <row r="109" spans="1:6">
      <c r="A109">
        <v>0.5</v>
      </c>
      <c r="B109">
        <v>0</v>
      </c>
      <c r="C109" s="17">
        <f t="shared" si="2"/>
        <v>0</v>
      </c>
      <c r="D109" s="20">
        <f>$C$23*($D$11+$D$15*$A109+$D$12*$A109^2+$D$14*$A109^3+$D$13*$A109^4)</f>
        <v>0</v>
      </c>
      <c r="E109" s="25">
        <f t="shared" si="3"/>
        <v>0</v>
      </c>
      <c r="F109">
        <v>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C1:J46"/>
  <sheetViews>
    <sheetView topLeftCell="A13" workbookViewId="0">
      <selection activeCell="E2" sqref="E2:F46"/>
    </sheetView>
  </sheetViews>
  <sheetFormatPr defaultRowHeight="15"/>
  <cols>
    <col min="3" max="3" width="13.28515625" customWidth="1"/>
    <col min="4" max="4" width="24.28515625" customWidth="1"/>
    <col min="5" max="5" width="14.140625" customWidth="1"/>
  </cols>
  <sheetData>
    <row r="1" spans="3:6">
      <c r="C1" s="1" t="s">
        <v>2</v>
      </c>
      <c r="D1" s="1" t="s">
        <v>1</v>
      </c>
      <c r="E1" t="s">
        <v>5</v>
      </c>
    </row>
    <row r="2" spans="3:6">
      <c r="C2">
        <v>0</v>
      </c>
      <c r="D2">
        <v>0</v>
      </c>
      <c r="E2">
        <f>D2/3.5-0.5</f>
        <v>-0.5</v>
      </c>
      <c r="F2">
        <f>C2/3.5</f>
        <v>0</v>
      </c>
    </row>
    <row r="3" spans="3:6">
      <c r="C3">
        <v>0</v>
      </c>
      <c r="D3">
        <v>4.8429000000000001E-4</v>
      </c>
      <c r="E3">
        <f t="shared" ref="E3:E24" si="0">D3/3.5-0.5</f>
        <v>-0.49986163142857143</v>
      </c>
      <c r="F3">
        <f t="shared" ref="F3:F46" si="1">C3/3.5</f>
        <v>0</v>
      </c>
    </row>
    <row r="4" spans="3:6">
      <c r="C4">
        <v>2.9999999999999997E-8</v>
      </c>
      <c r="D4">
        <v>1.1386199999999999E-3</v>
      </c>
      <c r="E4">
        <f t="shared" si="0"/>
        <v>-0.49967467999999998</v>
      </c>
      <c r="F4">
        <f t="shared" si="1"/>
        <v>8.57142857142857E-9</v>
      </c>
    </row>
    <row r="5" spans="3:6">
      <c r="C5">
        <v>1.1000000000000001E-7</v>
      </c>
      <c r="D5">
        <v>1.79294E-3</v>
      </c>
      <c r="E5">
        <f t="shared" si="0"/>
        <v>-0.49948773142857145</v>
      </c>
      <c r="F5">
        <f t="shared" si="1"/>
        <v>3.1428571428571429E-8</v>
      </c>
    </row>
    <row r="6" spans="3:6">
      <c r="C6">
        <v>9.1999999999999998E-7</v>
      </c>
      <c r="D6">
        <v>3.6905900000000001E-3</v>
      </c>
      <c r="E6">
        <f t="shared" si="0"/>
        <v>-0.49894554571428573</v>
      </c>
      <c r="F6">
        <f t="shared" si="1"/>
        <v>2.6285714285714284E-7</v>
      </c>
    </row>
    <row r="7" spans="3:6">
      <c r="C7">
        <v>4.4800000000000003E-6</v>
      </c>
      <c r="D7">
        <v>6.34032E-3</v>
      </c>
      <c r="E7">
        <f t="shared" si="0"/>
        <v>-0.49818847999999999</v>
      </c>
      <c r="F7">
        <f t="shared" si="1"/>
        <v>1.28E-6</v>
      </c>
    </row>
    <row r="8" spans="3:6">
      <c r="C8">
        <v>1.8580000000000002E-5</v>
      </c>
      <c r="D8">
        <v>1.039811E-2</v>
      </c>
      <c r="E8">
        <f t="shared" si="0"/>
        <v>-0.49702911142857142</v>
      </c>
      <c r="F8">
        <f t="shared" si="1"/>
        <v>5.3085714285714292E-6</v>
      </c>
    </row>
    <row r="9" spans="3:6">
      <c r="C9">
        <v>2.5999999999999998E-5</v>
      </c>
      <c r="D9">
        <v>1.17071E-2</v>
      </c>
      <c r="E9">
        <f t="shared" si="0"/>
        <v>-0.49665511428571429</v>
      </c>
      <c r="F9">
        <f t="shared" si="1"/>
        <v>7.4285714285714284E-6</v>
      </c>
    </row>
    <row r="10" spans="3:6">
      <c r="C10">
        <v>9.6100000000000005E-5</v>
      </c>
      <c r="D10">
        <v>1.8707390000000001E-2</v>
      </c>
      <c r="E10">
        <f t="shared" si="0"/>
        <v>-0.49465503142857142</v>
      </c>
      <c r="F10">
        <f t="shared" si="1"/>
        <v>2.7457142857142858E-5</v>
      </c>
    </row>
    <row r="11" spans="3:6">
      <c r="C11">
        <v>1.2146000000000001E-4</v>
      </c>
      <c r="D11">
        <v>2.0377659999999999E-2</v>
      </c>
      <c r="E11">
        <f t="shared" si="0"/>
        <v>-0.49417781142857142</v>
      </c>
      <c r="F11">
        <f t="shared" si="1"/>
        <v>3.4702857142857147E-5</v>
      </c>
    </row>
    <row r="12" spans="3:6">
      <c r="C12">
        <v>3.8458999999999998E-4</v>
      </c>
      <c r="D12">
        <v>3.1320069999999998E-2</v>
      </c>
      <c r="E12">
        <f t="shared" si="0"/>
        <v>-0.49105140857142859</v>
      </c>
      <c r="F12">
        <f t="shared" si="1"/>
        <v>1.0988285714285714E-4</v>
      </c>
    </row>
    <row r="13" spans="3:6">
      <c r="C13">
        <v>5.4560000000000003E-4</v>
      </c>
      <c r="D13">
        <v>3.5805209999999997E-2</v>
      </c>
      <c r="E13">
        <f t="shared" si="0"/>
        <v>-0.48976994000000001</v>
      </c>
      <c r="F13">
        <f t="shared" si="1"/>
        <v>1.5588571428571429E-4</v>
      </c>
    </row>
    <row r="14" spans="3:6">
      <c r="C14">
        <v>8.0046000000000002E-4</v>
      </c>
      <c r="D14">
        <v>4.1552430000000001E-2</v>
      </c>
      <c r="E14">
        <f t="shared" si="0"/>
        <v>-0.48812787714285716</v>
      </c>
      <c r="F14">
        <f t="shared" si="1"/>
        <v>2.2870285714285716E-4</v>
      </c>
    </row>
    <row r="15" spans="3:6">
      <c r="C15">
        <v>5.4051879999999997E-2</v>
      </c>
      <c r="D15">
        <v>0.27023011000000002</v>
      </c>
      <c r="E15">
        <f t="shared" si="0"/>
        <v>-0.42279139714285713</v>
      </c>
      <c r="F15">
        <f t="shared" si="1"/>
        <v>1.5443394285714285E-2</v>
      </c>
    </row>
    <row r="16" spans="3:6">
      <c r="C16">
        <v>6.8622160000000001E-2</v>
      </c>
      <c r="D16">
        <v>0.30674590000000002</v>
      </c>
      <c r="E16">
        <f t="shared" si="0"/>
        <v>-0.41235831428571429</v>
      </c>
      <c r="F16">
        <f t="shared" si="1"/>
        <v>1.9606331428571429E-2</v>
      </c>
    </row>
    <row r="17" spans="3:10">
      <c r="C17">
        <v>0.17522807000000001</v>
      </c>
      <c r="D17">
        <v>0.52833202000000001</v>
      </c>
      <c r="E17">
        <f t="shared" si="0"/>
        <v>-0.34904799428571431</v>
      </c>
      <c r="F17">
        <f t="shared" si="1"/>
        <v>5.006516285714286E-2</v>
      </c>
    </row>
    <row r="18" spans="3:10">
      <c r="C18">
        <v>0.25557952</v>
      </c>
      <c r="D18">
        <v>0.67998002999999996</v>
      </c>
      <c r="E18">
        <f t="shared" si="0"/>
        <v>-0.30571999142857142</v>
      </c>
      <c r="F18">
        <f t="shared" si="1"/>
        <v>7.3022719999999999E-2</v>
      </c>
    </row>
    <row r="19" spans="3:10">
      <c r="C19">
        <v>0.54019556000000002</v>
      </c>
      <c r="D19">
        <v>1.3717124000000001</v>
      </c>
      <c r="E19">
        <f t="shared" si="0"/>
        <v>-0.10808217142857141</v>
      </c>
      <c r="F19">
        <f t="shared" si="1"/>
        <v>0.15434158857142857</v>
      </c>
    </row>
    <row r="20" spans="3:10">
      <c r="C20">
        <v>0.56297649999999999</v>
      </c>
      <c r="D20">
        <v>1.4834044799999999</v>
      </c>
      <c r="E20">
        <f t="shared" si="0"/>
        <v>-7.617014857142862E-2</v>
      </c>
      <c r="F20">
        <f t="shared" si="1"/>
        <v>0.16085042857142856</v>
      </c>
    </row>
    <row r="21" spans="3:10">
      <c r="C21">
        <v>0.57704449999999996</v>
      </c>
      <c r="D21">
        <v>1.5857544699999999</v>
      </c>
      <c r="E21">
        <f t="shared" si="0"/>
        <v>-4.6927294285714294E-2</v>
      </c>
      <c r="F21">
        <f t="shared" si="1"/>
        <v>0.16486985714285712</v>
      </c>
    </row>
    <row r="22" spans="3:10">
      <c r="C22">
        <v>0.58432589999999995</v>
      </c>
      <c r="D22">
        <v>1.68471506</v>
      </c>
      <c r="E22">
        <f t="shared" si="0"/>
        <v>-1.8652840000000004E-2</v>
      </c>
      <c r="F22">
        <f t="shared" si="1"/>
        <v>0.16695025714285713</v>
      </c>
    </row>
    <row r="23" spans="3:10">
      <c r="C23">
        <v>0.58569298000000003</v>
      </c>
      <c r="D23">
        <v>1.74762682</v>
      </c>
      <c r="E23">
        <f t="shared" si="0"/>
        <v>-6.7805142857141343E-4</v>
      </c>
      <c r="F23">
        <f t="shared" si="1"/>
        <v>0.16734085142857144</v>
      </c>
    </row>
    <row r="24" spans="3:10">
      <c r="C24">
        <v>0.58569477999999997</v>
      </c>
      <c r="D24">
        <v>1.75</v>
      </c>
      <c r="E24">
        <f t="shared" si="0"/>
        <v>0</v>
      </c>
      <c r="F24">
        <f t="shared" si="1"/>
        <v>0.16734136571428571</v>
      </c>
      <c r="H24">
        <f>F24/0.5020241</f>
        <v>0.33333333143625121</v>
      </c>
      <c r="J24">
        <f>H24*3</f>
        <v>0.99999999430875364</v>
      </c>
    </row>
    <row r="25" spans="3:10">
      <c r="C25">
        <f t="shared" ref="C25:C46" si="2">INDEX($C$2:$E$24,2*ROW($E$24)-ROW($A25)-1,1)</f>
        <v>0.58569298000000003</v>
      </c>
      <c r="D25">
        <f t="shared" ref="D25:D46" si="3">INDEX($C$2:$E$24,2*ROW($E$24)-ROW($A25)-1,2)</f>
        <v>1.74762682</v>
      </c>
      <c r="E25">
        <f t="shared" ref="E25:E46" si="4">-INDEX($C$2:$E$24,2*ROW($E$24)-ROW($A25)-1,3)</f>
        <v>6.7805142857141343E-4</v>
      </c>
      <c r="F25">
        <f t="shared" si="1"/>
        <v>0.16734085142857144</v>
      </c>
    </row>
    <row r="26" spans="3:10">
      <c r="C26">
        <f t="shared" si="2"/>
        <v>0.58432589999999995</v>
      </c>
      <c r="D26">
        <f t="shared" si="3"/>
        <v>1.68471506</v>
      </c>
      <c r="E26">
        <f t="shared" si="4"/>
        <v>1.8652840000000004E-2</v>
      </c>
      <c r="F26">
        <f t="shared" si="1"/>
        <v>0.16695025714285713</v>
      </c>
    </row>
    <row r="27" spans="3:10">
      <c r="C27">
        <f t="shared" si="2"/>
        <v>0.57704449999999996</v>
      </c>
      <c r="D27">
        <f t="shared" si="3"/>
        <v>1.5857544699999999</v>
      </c>
      <c r="E27">
        <f t="shared" si="4"/>
        <v>4.6927294285714294E-2</v>
      </c>
      <c r="F27">
        <f t="shared" si="1"/>
        <v>0.16486985714285712</v>
      </c>
    </row>
    <row r="28" spans="3:10">
      <c r="C28">
        <f t="shared" si="2"/>
        <v>0.56297649999999999</v>
      </c>
      <c r="D28">
        <f t="shared" si="3"/>
        <v>1.4834044799999999</v>
      </c>
      <c r="E28">
        <f t="shared" si="4"/>
        <v>7.617014857142862E-2</v>
      </c>
      <c r="F28">
        <f t="shared" si="1"/>
        <v>0.16085042857142856</v>
      </c>
    </row>
    <row r="29" spans="3:10">
      <c r="C29">
        <f t="shared" si="2"/>
        <v>0.54019556000000002</v>
      </c>
      <c r="D29">
        <f t="shared" si="3"/>
        <v>1.3717124000000001</v>
      </c>
      <c r="E29">
        <f t="shared" si="4"/>
        <v>0.10808217142857141</v>
      </c>
      <c r="F29">
        <f t="shared" si="1"/>
        <v>0.15434158857142857</v>
      </c>
    </row>
    <row r="30" spans="3:10">
      <c r="C30">
        <f t="shared" si="2"/>
        <v>0.25557952</v>
      </c>
      <c r="D30">
        <f t="shared" si="3"/>
        <v>0.67998002999999996</v>
      </c>
      <c r="E30">
        <f t="shared" si="4"/>
        <v>0.30571999142857142</v>
      </c>
      <c r="F30">
        <f t="shared" si="1"/>
        <v>7.3022719999999999E-2</v>
      </c>
    </row>
    <row r="31" spans="3:10">
      <c r="C31">
        <f t="shared" si="2"/>
        <v>0.17522807000000001</v>
      </c>
      <c r="D31">
        <f t="shared" si="3"/>
        <v>0.52833202000000001</v>
      </c>
      <c r="E31">
        <f t="shared" si="4"/>
        <v>0.34904799428571431</v>
      </c>
      <c r="F31">
        <f t="shared" si="1"/>
        <v>5.006516285714286E-2</v>
      </c>
    </row>
    <row r="32" spans="3:10">
      <c r="C32">
        <f t="shared" si="2"/>
        <v>6.8622160000000001E-2</v>
      </c>
      <c r="D32">
        <f t="shared" si="3"/>
        <v>0.30674590000000002</v>
      </c>
      <c r="E32">
        <f t="shared" si="4"/>
        <v>0.41235831428571429</v>
      </c>
      <c r="F32">
        <f t="shared" si="1"/>
        <v>1.9606331428571429E-2</v>
      </c>
    </row>
    <row r="33" spans="3:6">
      <c r="C33">
        <f t="shared" si="2"/>
        <v>5.4051879999999997E-2</v>
      </c>
      <c r="D33">
        <f t="shared" si="3"/>
        <v>0.27023011000000002</v>
      </c>
      <c r="E33">
        <f t="shared" si="4"/>
        <v>0.42279139714285713</v>
      </c>
      <c r="F33">
        <f t="shared" si="1"/>
        <v>1.5443394285714285E-2</v>
      </c>
    </row>
    <row r="34" spans="3:6">
      <c r="C34">
        <f t="shared" si="2"/>
        <v>8.0046000000000002E-4</v>
      </c>
      <c r="D34">
        <f t="shared" si="3"/>
        <v>4.1552430000000001E-2</v>
      </c>
      <c r="E34">
        <f t="shared" si="4"/>
        <v>0.48812787714285716</v>
      </c>
      <c r="F34">
        <f t="shared" si="1"/>
        <v>2.2870285714285716E-4</v>
      </c>
    </row>
    <row r="35" spans="3:6">
      <c r="C35">
        <f t="shared" si="2"/>
        <v>5.4560000000000003E-4</v>
      </c>
      <c r="D35">
        <f t="shared" si="3"/>
        <v>3.5805209999999997E-2</v>
      </c>
      <c r="E35">
        <f t="shared" si="4"/>
        <v>0.48976994000000001</v>
      </c>
      <c r="F35">
        <f t="shared" si="1"/>
        <v>1.5588571428571429E-4</v>
      </c>
    </row>
    <row r="36" spans="3:6">
      <c r="C36">
        <f t="shared" si="2"/>
        <v>3.8458999999999998E-4</v>
      </c>
      <c r="D36">
        <f t="shared" si="3"/>
        <v>3.1320069999999998E-2</v>
      </c>
      <c r="E36">
        <f t="shared" si="4"/>
        <v>0.49105140857142859</v>
      </c>
      <c r="F36">
        <f t="shared" si="1"/>
        <v>1.0988285714285714E-4</v>
      </c>
    </row>
    <row r="37" spans="3:6">
      <c r="C37">
        <f t="shared" si="2"/>
        <v>1.2146000000000001E-4</v>
      </c>
      <c r="D37">
        <f t="shared" si="3"/>
        <v>2.0377659999999999E-2</v>
      </c>
      <c r="E37">
        <f t="shared" si="4"/>
        <v>0.49417781142857142</v>
      </c>
      <c r="F37">
        <f t="shared" si="1"/>
        <v>3.4702857142857147E-5</v>
      </c>
    </row>
    <row r="38" spans="3:6">
      <c r="C38">
        <f t="shared" si="2"/>
        <v>9.6100000000000005E-5</v>
      </c>
      <c r="D38">
        <f t="shared" si="3"/>
        <v>1.8707390000000001E-2</v>
      </c>
      <c r="E38">
        <f t="shared" si="4"/>
        <v>0.49465503142857142</v>
      </c>
      <c r="F38">
        <f t="shared" si="1"/>
        <v>2.7457142857142858E-5</v>
      </c>
    </row>
    <row r="39" spans="3:6">
      <c r="C39">
        <f t="shared" si="2"/>
        <v>2.5999999999999998E-5</v>
      </c>
      <c r="D39">
        <f t="shared" si="3"/>
        <v>1.17071E-2</v>
      </c>
      <c r="E39">
        <f t="shared" si="4"/>
        <v>0.49665511428571429</v>
      </c>
      <c r="F39">
        <f t="shared" si="1"/>
        <v>7.4285714285714284E-6</v>
      </c>
    </row>
    <row r="40" spans="3:6">
      <c r="C40">
        <f t="shared" si="2"/>
        <v>1.8580000000000002E-5</v>
      </c>
      <c r="D40">
        <f t="shared" si="3"/>
        <v>1.039811E-2</v>
      </c>
      <c r="E40">
        <f t="shared" si="4"/>
        <v>0.49702911142857142</v>
      </c>
      <c r="F40">
        <f t="shared" si="1"/>
        <v>5.3085714285714292E-6</v>
      </c>
    </row>
    <row r="41" spans="3:6">
      <c r="C41">
        <f t="shared" si="2"/>
        <v>4.4800000000000003E-6</v>
      </c>
      <c r="D41">
        <f t="shared" si="3"/>
        <v>6.34032E-3</v>
      </c>
      <c r="E41">
        <f t="shared" si="4"/>
        <v>0.49818847999999999</v>
      </c>
      <c r="F41">
        <f t="shared" si="1"/>
        <v>1.28E-6</v>
      </c>
    </row>
    <row r="42" spans="3:6">
      <c r="C42">
        <f t="shared" si="2"/>
        <v>9.1999999999999998E-7</v>
      </c>
      <c r="D42">
        <f t="shared" si="3"/>
        <v>3.6905900000000001E-3</v>
      </c>
      <c r="E42">
        <f t="shared" si="4"/>
        <v>0.49894554571428573</v>
      </c>
      <c r="F42">
        <f t="shared" si="1"/>
        <v>2.6285714285714284E-7</v>
      </c>
    </row>
    <row r="43" spans="3:6">
      <c r="C43">
        <f t="shared" si="2"/>
        <v>1.1000000000000001E-7</v>
      </c>
      <c r="D43">
        <f t="shared" si="3"/>
        <v>1.79294E-3</v>
      </c>
      <c r="E43">
        <f t="shared" si="4"/>
        <v>0.49948773142857145</v>
      </c>
      <c r="F43">
        <f t="shared" si="1"/>
        <v>3.1428571428571429E-8</v>
      </c>
    </row>
    <row r="44" spans="3:6">
      <c r="C44">
        <f t="shared" si="2"/>
        <v>2.9999999999999997E-8</v>
      </c>
      <c r="D44">
        <f t="shared" si="3"/>
        <v>1.1386199999999999E-3</v>
      </c>
      <c r="E44">
        <f t="shared" si="4"/>
        <v>0.49967467999999998</v>
      </c>
      <c r="F44">
        <f t="shared" si="1"/>
        <v>8.57142857142857E-9</v>
      </c>
    </row>
    <row r="45" spans="3:6">
      <c r="C45">
        <f t="shared" si="2"/>
        <v>0</v>
      </c>
      <c r="D45">
        <f t="shared" si="3"/>
        <v>4.8429000000000001E-4</v>
      </c>
      <c r="E45">
        <f t="shared" si="4"/>
        <v>0.49986163142857143</v>
      </c>
      <c r="F45">
        <f t="shared" si="1"/>
        <v>0</v>
      </c>
    </row>
    <row r="46" spans="3:6">
      <c r="C46">
        <f t="shared" si="2"/>
        <v>0</v>
      </c>
      <c r="D46">
        <f t="shared" si="3"/>
        <v>0</v>
      </c>
      <c r="E46">
        <f t="shared" si="4"/>
        <v>0.5</v>
      </c>
      <c r="F46">
        <f t="shared" si="1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85"/>
  <sheetViews>
    <sheetView workbookViewId="0">
      <selection activeCell="S9" sqref="S9"/>
    </sheetView>
  </sheetViews>
  <sheetFormatPr defaultRowHeight="15"/>
  <cols>
    <col min="4" max="4" width="11.85546875" customWidth="1"/>
    <col min="5" max="5" width="15.140625" customWidth="1"/>
  </cols>
  <sheetData>
    <row r="1" spans="1:12">
      <c r="A1">
        <v>-0.5</v>
      </c>
      <c r="B1">
        <v>0</v>
      </c>
      <c r="D1">
        <f>A1</f>
        <v>-0.5</v>
      </c>
      <c r="E1">
        <f>B1/3.5</f>
        <v>0</v>
      </c>
      <c r="G1">
        <f>2*PI()*$D1</f>
        <v>-3.1415926535897931</v>
      </c>
      <c r="H1">
        <f>($E$43-$E$1)/2+$E1</f>
        <v>8.3670682857142853E-2</v>
      </c>
      <c r="K1">
        <f>INDEX($G$1:$H$85,2*ROW()-1,1)</f>
        <v>-3.1415926535897931</v>
      </c>
      <c r="L1">
        <f>INDEX($G$1:$H$85,2*ROW()-1,2)</f>
        <v>8.3670682857142853E-2</v>
      </c>
    </row>
    <row r="2" spans="1:12">
      <c r="A2">
        <v>-0.49986163142857143</v>
      </c>
      <c r="B2">
        <v>0</v>
      </c>
      <c r="D2">
        <f t="shared" ref="D2:D65" si="0">A2</f>
        <v>-0.49986163142857143</v>
      </c>
      <c r="E2">
        <f t="shared" ref="E2:E65" si="1">B2/3.5</f>
        <v>0</v>
      </c>
      <c r="G2">
        <f t="shared" ref="G2:G65" si="2">2*PI()*$D2</f>
        <v>-3.1407232582148179</v>
      </c>
      <c r="H2">
        <f t="shared" ref="H2:H65" si="3">($E$43-$E$1)/2+$E2</f>
        <v>8.3670682857142853E-2</v>
      </c>
      <c r="K2">
        <f t="shared" ref="K2:K43" si="4">INDEX($G$1:$H$85,2*ROW()-1,1)</f>
        <v>-3.1395486077456614</v>
      </c>
      <c r="L2">
        <f t="shared" ref="L2:L43" si="5">INDEX($G$1:$H$85,2*ROW()-1,2)</f>
        <v>8.367069142857142E-2</v>
      </c>
    </row>
    <row r="3" spans="1:12">
      <c r="A3">
        <v>-0.49967467999999998</v>
      </c>
      <c r="B3">
        <v>2.9999999999999997E-8</v>
      </c>
      <c r="D3">
        <f t="shared" si="0"/>
        <v>-0.49967467999999998</v>
      </c>
      <c r="E3">
        <f t="shared" si="1"/>
        <v>8.57142857142857E-9</v>
      </c>
      <c r="G3">
        <f t="shared" si="2"/>
        <v>-3.1395486077456614</v>
      </c>
      <c r="H3">
        <f t="shared" si="3"/>
        <v>8.367069142857142E-2</v>
      </c>
      <c r="K3">
        <f t="shared" si="4"/>
        <v>-3.1371405859526638</v>
      </c>
      <c r="L3">
        <f t="shared" si="5"/>
        <v>8.3670765714285708E-2</v>
      </c>
    </row>
    <row r="4" spans="1:12">
      <c r="A4">
        <v>-0.49948773142857145</v>
      </c>
      <c r="B4">
        <v>1.1000000000000001E-7</v>
      </c>
      <c r="D4">
        <f t="shared" si="0"/>
        <v>-0.49948773142857145</v>
      </c>
      <c r="E4">
        <f t="shared" si="1"/>
        <v>3.1428571428571429E-8</v>
      </c>
      <c r="G4">
        <f t="shared" si="2"/>
        <v>-3.1383739752284634</v>
      </c>
      <c r="H4">
        <f t="shared" si="3"/>
        <v>8.3670714285714279E-2</v>
      </c>
      <c r="K4">
        <f t="shared" si="4"/>
        <v>-3.1349673219147007</v>
      </c>
      <c r="L4">
        <f t="shared" si="5"/>
        <v>8.367094571428571E-2</v>
      </c>
    </row>
    <row r="5" spans="1:12">
      <c r="A5">
        <v>-0.49929143142857141</v>
      </c>
      <c r="B5">
        <v>2.8999999999999998E-7</v>
      </c>
      <c r="D5">
        <f t="shared" si="0"/>
        <v>-0.49929143142857141</v>
      </c>
      <c r="E5">
        <f t="shared" si="1"/>
        <v>8.2857142857142852E-8</v>
      </c>
      <c r="G5">
        <f t="shared" si="2"/>
        <v>-3.1371405859526638</v>
      </c>
      <c r="H5">
        <f t="shared" si="3"/>
        <v>8.3670765714285708E-2</v>
      </c>
      <c r="K5">
        <f t="shared" si="4"/>
        <v>-3.1317958572029649</v>
      </c>
      <c r="L5">
        <f t="shared" si="5"/>
        <v>8.3671511428571418E-2</v>
      </c>
    </row>
    <row r="6" spans="1:12">
      <c r="A6">
        <v>-0.49911382857142855</v>
      </c>
      <c r="B6">
        <v>5.5000000000000003E-7</v>
      </c>
      <c r="D6">
        <f t="shared" si="0"/>
        <v>-0.49911382857142855</v>
      </c>
      <c r="E6">
        <f t="shared" si="1"/>
        <v>1.5714285714285714E-7</v>
      </c>
      <c r="G6">
        <f t="shared" si="2"/>
        <v>-3.1360246742901507</v>
      </c>
      <c r="H6">
        <f t="shared" si="3"/>
        <v>8.3670839999999996E-2</v>
      </c>
      <c r="K6">
        <f t="shared" si="4"/>
        <v>-3.1282720314592023</v>
      </c>
      <c r="L6">
        <f t="shared" si="5"/>
        <v>8.3672702857142858E-2</v>
      </c>
    </row>
    <row r="7" spans="1:12">
      <c r="A7">
        <v>-0.49894554571428573</v>
      </c>
      <c r="B7">
        <v>9.1999999999999998E-7</v>
      </c>
      <c r="D7">
        <f t="shared" si="0"/>
        <v>-0.49894554571428573</v>
      </c>
      <c r="E7">
        <f t="shared" si="1"/>
        <v>2.6285714285714284E-7</v>
      </c>
      <c r="G7">
        <f t="shared" si="2"/>
        <v>-3.1349673219147007</v>
      </c>
      <c r="H7">
        <f t="shared" si="3"/>
        <v>8.367094571428571E-2</v>
      </c>
      <c r="K7">
        <f t="shared" si="4"/>
        <v>-3.1249825864793555</v>
      </c>
      <c r="L7">
        <f t="shared" si="5"/>
        <v>8.3674488571428562E-2</v>
      </c>
    </row>
    <row r="8" spans="1:12">
      <c r="A8">
        <v>-0.49865574285714287</v>
      </c>
      <c r="B8">
        <v>1.88E-6</v>
      </c>
      <c r="D8">
        <f t="shared" si="0"/>
        <v>-0.49865574285714287</v>
      </c>
      <c r="E8">
        <f t="shared" si="1"/>
        <v>5.3714285714285713E-7</v>
      </c>
      <c r="G8">
        <f t="shared" si="2"/>
        <v>-3.1331464368607218</v>
      </c>
      <c r="H8">
        <f t="shared" si="3"/>
        <v>8.3671219999999991E-2</v>
      </c>
      <c r="K8">
        <f t="shared" si="4"/>
        <v>-3.1205761168155983</v>
      </c>
      <c r="L8">
        <f t="shared" si="5"/>
        <v>8.3678111428571428E-2</v>
      </c>
    </row>
    <row r="9" spans="1:12">
      <c r="A9">
        <v>-0.49844079142857145</v>
      </c>
      <c r="B9">
        <v>2.9000000000000002E-6</v>
      </c>
      <c r="D9">
        <f t="shared" si="0"/>
        <v>-0.49844079142857145</v>
      </c>
      <c r="E9">
        <f t="shared" si="1"/>
        <v>8.2857142857142865E-7</v>
      </c>
      <c r="G9">
        <f t="shared" si="2"/>
        <v>-3.1317958572029649</v>
      </c>
      <c r="H9">
        <f t="shared" si="3"/>
        <v>8.3671511428571418E-2</v>
      </c>
      <c r="K9">
        <f t="shared" si="4"/>
        <v>-3.1050107639021642</v>
      </c>
      <c r="L9">
        <f t="shared" si="5"/>
        <v>8.3705385714285707E-2</v>
      </c>
    </row>
    <row r="10" spans="1:12">
      <c r="A10">
        <v>-0.49818847999999999</v>
      </c>
      <c r="B10">
        <v>4.4800000000000003E-6</v>
      </c>
      <c r="D10">
        <f t="shared" si="0"/>
        <v>-0.49818847999999999</v>
      </c>
      <c r="E10">
        <f t="shared" si="1"/>
        <v>1.28E-6</v>
      </c>
      <c r="G10">
        <f t="shared" si="2"/>
        <v>-3.1302105377421312</v>
      </c>
      <c r="H10">
        <f t="shared" si="3"/>
        <v>8.3671962857142859E-2</v>
      </c>
      <c r="K10">
        <f t="shared" si="4"/>
        <v>-3.0933300710887051</v>
      </c>
      <c r="L10">
        <f t="shared" si="5"/>
        <v>8.3744002857142855E-2</v>
      </c>
    </row>
    <row r="11" spans="1:12">
      <c r="A11">
        <v>-0.49787995714285715</v>
      </c>
      <c r="B11">
        <v>7.0700000000000001E-6</v>
      </c>
      <c r="D11">
        <f t="shared" si="0"/>
        <v>-0.49787995714285715</v>
      </c>
      <c r="E11">
        <f t="shared" si="1"/>
        <v>2.0200000000000001E-6</v>
      </c>
      <c r="G11">
        <f t="shared" si="2"/>
        <v>-3.1282720314592023</v>
      </c>
      <c r="H11">
        <f t="shared" si="3"/>
        <v>8.3672702857142858E-2</v>
      </c>
      <c r="K11">
        <f t="shared" si="4"/>
        <v>-3.0773152909062276</v>
      </c>
      <c r="L11">
        <f t="shared" si="5"/>
        <v>8.3826568571428561E-2</v>
      </c>
    </row>
    <row r="12" spans="1:12">
      <c r="A12">
        <v>-0.49763682857142855</v>
      </c>
      <c r="B12">
        <v>9.6600000000000007E-6</v>
      </c>
      <c r="D12">
        <f t="shared" si="0"/>
        <v>-0.49763682857142855</v>
      </c>
      <c r="E12">
        <f t="shared" si="1"/>
        <v>2.7600000000000003E-6</v>
      </c>
      <c r="G12">
        <f t="shared" si="2"/>
        <v>-3.1267444095914465</v>
      </c>
      <c r="H12">
        <f t="shared" si="3"/>
        <v>8.3673442857142857E-2</v>
      </c>
      <c r="K12">
        <f t="shared" si="4"/>
        <v>-2.9580057700637865</v>
      </c>
      <c r="L12">
        <f t="shared" si="5"/>
        <v>8.5686157142857142E-2</v>
      </c>
    </row>
    <row r="13" spans="1:12">
      <c r="A13">
        <v>-0.49735642571428573</v>
      </c>
      <c r="B13">
        <v>1.332E-5</v>
      </c>
      <c r="D13">
        <f t="shared" si="0"/>
        <v>-0.49735642571428573</v>
      </c>
      <c r="E13">
        <f t="shared" si="1"/>
        <v>3.8057142857142854E-6</v>
      </c>
      <c r="G13">
        <f t="shared" si="2"/>
        <v>-3.1249825864793555</v>
      </c>
      <c r="H13">
        <f t="shared" si="3"/>
        <v>8.3674488571428562E-2</v>
      </c>
      <c r="K13">
        <f t="shared" si="4"/>
        <v>-2.8143521016045523</v>
      </c>
      <c r="L13">
        <f t="shared" si="5"/>
        <v>9.0729622857142853E-2</v>
      </c>
    </row>
    <row r="14" spans="1:12">
      <c r="A14">
        <v>-0.49702911142857142</v>
      </c>
      <c r="B14">
        <v>1.8580000000000002E-5</v>
      </c>
      <c r="D14">
        <f t="shared" si="0"/>
        <v>-0.49702911142857142</v>
      </c>
      <c r="E14">
        <f t="shared" si="1"/>
        <v>5.3085714285714292E-6</v>
      </c>
      <c r="G14">
        <f t="shared" si="2"/>
        <v>-3.1229260101685252</v>
      </c>
      <c r="H14">
        <f t="shared" si="3"/>
        <v>8.367599142857142E-2</v>
      </c>
      <c r="K14">
        <f t="shared" si="4"/>
        <v>-2.6564766945299292</v>
      </c>
      <c r="L14">
        <f t="shared" si="5"/>
        <v>9.9114077142857138E-2</v>
      </c>
    </row>
    <row r="15" spans="1:12">
      <c r="A15">
        <v>-0.49665511428571429</v>
      </c>
      <c r="B15">
        <v>2.5999999999999998E-5</v>
      </c>
      <c r="D15">
        <f t="shared" si="0"/>
        <v>-0.49665511428571429</v>
      </c>
      <c r="E15">
        <f t="shared" si="1"/>
        <v>7.4285714285714284E-6</v>
      </c>
      <c r="G15">
        <f t="shared" si="2"/>
        <v>-3.1205761168155983</v>
      </c>
      <c r="H15">
        <f t="shared" si="3"/>
        <v>8.3678111428571428E-2</v>
      </c>
      <c r="K15">
        <f t="shared" si="4"/>
        <v>-2.5222373918958123</v>
      </c>
      <c r="L15">
        <f t="shared" si="5"/>
        <v>0.10798089714285714</v>
      </c>
    </row>
    <row r="16" spans="1:12">
      <c r="A16">
        <v>-0.49465503142857142</v>
      </c>
      <c r="B16">
        <v>9.6100000000000005E-5</v>
      </c>
      <c r="D16">
        <f t="shared" si="0"/>
        <v>-0.49465503142857142</v>
      </c>
      <c r="E16">
        <f t="shared" si="1"/>
        <v>2.7457142857142858E-5</v>
      </c>
      <c r="G16">
        <f t="shared" si="2"/>
        <v>-3.1080092255944565</v>
      </c>
      <c r="H16">
        <f t="shared" si="3"/>
        <v>8.369813999999999E-2</v>
      </c>
      <c r="K16">
        <f t="shared" si="4"/>
        <v>-2.4478625375285747</v>
      </c>
      <c r="L16">
        <f t="shared" si="5"/>
        <v>0.11340441428571428</v>
      </c>
    </row>
    <row r="17" spans="1:12">
      <c r="A17">
        <v>-0.49417781142857142</v>
      </c>
      <c r="B17">
        <v>1.2146000000000001E-4</v>
      </c>
      <c r="D17">
        <f t="shared" si="0"/>
        <v>-0.49417781142857142</v>
      </c>
      <c r="E17">
        <f t="shared" si="1"/>
        <v>3.4702857142857147E-5</v>
      </c>
      <c r="G17">
        <f t="shared" si="2"/>
        <v>-3.1050107639021642</v>
      </c>
      <c r="H17">
        <f t="shared" si="3"/>
        <v>8.3705385714285707E-2</v>
      </c>
      <c r="K17">
        <f t="shared" si="4"/>
        <v>-1.920895358255069</v>
      </c>
      <c r="L17">
        <f t="shared" si="5"/>
        <v>0.15669340285714284</v>
      </c>
    </row>
    <row r="18" spans="1:12">
      <c r="A18">
        <v>-0.49371367142857142</v>
      </c>
      <c r="B18">
        <v>1.4965000000000001E-4</v>
      </c>
      <c r="D18">
        <f t="shared" si="0"/>
        <v>-0.49371367142857142</v>
      </c>
      <c r="E18">
        <f t="shared" si="1"/>
        <v>4.2757142857142861E-5</v>
      </c>
      <c r="G18">
        <f t="shared" si="2"/>
        <v>-3.1020944862736899</v>
      </c>
      <c r="H18">
        <f t="shared" si="3"/>
        <v>8.371344E-2</v>
      </c>
      <c r="K18">
        <f t="shared" si="4"/>
        <v>-1.2584863285355261</v>
      </c>
      <c r="L18">
        <f t="shared" si="5"/>
        <v>0.20762699428571429</v>
      </c>
    </row>
    <row r="19" spans="1:12">
      <c r="A19">
        <v>-0.49231877142857144</v>
      </c>
      <c r="B19">
        <v>2.5661999999999999E-4</v>
      </c>
      <c r="D19">
        <f t="shared" si="0"/>
        <v>-0.49231877142857144</v>
      </c>
      <c r="E19">
        <f t="shared" si="1"/>
        <v>7.3319999999999996E-5</v>
      </c>
      <c r="G19">
        <f t="shared" si="2"/>
        <v>-3.0933300710887051</v>
      </c>
      <c r="H19">
        <f t="shared" si="3"/>
        <v>8.3744002857142855E-2</v>
      </c>
      <c r="K19">
        <f t="shared" si="4"/>
        <v>-0.86959968620966055</v>
      </c>
      <c r="L19">
        <f t="shared" si="5"/>
        <v>0.22984559142857142</v>
      </c>
    </row>
    <row r="20" spans="1:12">
      <c r="A20">
        <v>-0.49105140857142859</v>
      </c>
      <c r="B20">
        <v>3.8458999999999998E-4</v>
      </c>
      <c r="D20">
        <f t="shared" si="0"/>
        <v>-0.49105140857142859</v>
      </c>
      <c r="E20">
        <f t="shared" si="1"/>
        <v>1.0988285714285714E-4</v>
      </c>
      <c r="G20">
        <f t="shared" si="2"/>
        <v>-3.08536699540584</v>
      </c>
      <c r="H20">
        <f t="shared" si="3"/>
        <v>8.3780565714285715E-2</v>
      </c>
      <c r="K20">
        <f t="shared" si="4"/>
        <v>-0.47859115834968646</v>
      </c>
      <c r="L20">
        <f t="shared" si="5"/>
        <v>0.24452111142857141</v>
      </c>
    </row>
    <row r="21" spans="1:12">
      <c r="A21">
        <v>-0.48976994000000001</v>
      </c>
      <c r="B21">
        <v>5.4560000000000003E-4</v>
      </c>
      <c r="D21">
        <f t="shared" si="0"/>
        <v>-0.48976994000000001</v>
      </c>
      <c r="E21">
        <f t="shared" si="1"/>
        <v>1.5588571428571429E-4</v>
      </c>
      <c r="G21">
        <f t="shared" si="2"/>
        <v>-3.0773152909062276</v>
      </c>
      <c r="H21">
        <f t="shared" si="3"/>
        <v>8.3826568571428561E-2</v>
      </c>
      <c r="K21">
        <f t="shared" si="4"/>
        <v>-0.11719925022517169</v>
      </c>
      <c r="L21">
        <f t="shared" si="5"/>
        <v>0.25062094000000001</v>
      </c>
    </row>
    <row r="22" spans="1:12">
      <c r="A22">
        <v>-0.48812787714285716</v>
      </c>
      <c r="B22">
        <v>8.0046000000000002E-4</v>
      </c>
      <c r="D22">
        <f t="shared" si="0"/>
        <v>-0.48812787714285716</v>
      </c>
      <c r="E22">
        <f t="shared" si="1"/>
        <v>2.2870285714285716E-4</v>
      </c>
      <c r="G22">
        <f t="shared" si="2"/>
        <v>-3.0669979056887624</v>
      </c>
      <c r="H22">
        <f t="shared" si="3"/>
        <v>8.3899385714285707E-2</v>
      </c>
      <c r="K22">
        <f t="shared" si="4"/>
        <v>0</v>
      </c>
      <c r="L22">
        <f t="shared" si="5"/>
        <v>0.25101204857142856</v>
      </c>
    </row>
    <row r="23" spans="1:12">
      <c r="A23">
        <v>-0.47078123999999999</v>
      </c>
      <c r="B23">
        <v>7.0541600000000003E-3</v>
      </c>
      <c r="D23">
        <f t="shared" si="0"/>
        <v>-0.47078123999999999</v>
      </c>
      <c r="E23">
        <f t="shared" si="1"/>
        <v>2.0154742857142857E-3</v>
      </c>
      <c r="G23">
        <f t="shared" si="2"/>
        <v>-2.9580057700637865</v>
      </c>
      <c r="H23">
        <f t="shared" si="3"/>
        <v>8.5686157142857142E-2</v>
      </c>
      <c r="K23">
        <f t="shared" si="4"/>
        <v>0.11719925022517169</v>
      </c>
      <c r="L23">
        <f t="shared" si="5"/>
        <v>0.25062094000000001</v>
      </c>
    </row>
    <row r="24" spans="1:12">
      <c r="A24">
        <v>-0.45873098571428572</v>
      </c>
      <c r="B24">
        <v>1.513075E-2</v>
      </c>
      <c r="D24">
        <f t="shared" si="0"/>
        <v>-0.45873098571428572</v>
      </c>
      <c r="E24">
        <f t="shared" si="1"/>
        <v>4.3230714285714287E-3</v>
      </c>
      <c r="G24">
        <f t="shared" si="2"/>
        <v>-2.8822917893880087</v>
      </c>
      <c r="H24">
        <f t="shared" si="3"/>
        <v>8.7993754285714279E-2</v>
      </c>
      <c r="K24">
        <f t="shared" si="4"/>
        <v>0.47859115834968646</v>
      </c>
      <c r="L24">
        <f t="shared" si="5"/>
        <v>0.24452111142857141</v>
      </c>
    </row>
    <row r="25" spans="1:12">
      <c r="A25">
        <v>-0.44791804857142858</v>
      </c>
      <c r="B25">
        <v>2.4706289999999999E-2</v>
      </c>
      <c r="D25">
        <f t="shared" si="0"/>
        <v>-0.44791804857142858</v>
      </c>
      <c r="E25">
        <f t="shared" si="1"/>
        <v>7.0589399999999997E-3</v>
      </c>
      <c r="G25">
        <f t="shared" si="2"/>
        <v>-2.8143521016045523</v>
      </c>
      <c r="H25">
        <f t="shared" si="3"/>
        <v>9.0729622857142853E-2</v>
      </c>
      <c r="K25">
        <f t="shared" si="4"/>
        <v>0.86959968620966055</v>
      </c>
      <c r="L25">
        <f t="shared" si="5"/>
        <v>0.22984559142857142</v>
      </c>
    </row>
    <row r="26" spans="1:12">
      <c r="A26">
        <v>-0.4327347857142857</v>
      </c>
      <c r="B26">
        <v>4.1377160000000003E-2</v>
      </c>
      <c r="D26">
        <f t="shared" si="0"/>
        <v>-0.4327347857142857</v>
      </c>
      <c r="E26">
        <f t="shared" si="1"/>
        <v>1.1822045714285715E-2</v>
      </c>
      <c r="G26">
        <f t="shared" si="2"/>
        <v>-2.7189528475055065</v>
      </c>
      <c r="H26">
        <f t="shared" si="3"/>
        <v>9.549272857142857E-2</v>
      </c>
      <c r="K26">
        <f t="shared" si="4"/>
        <v>1.2584863285355261</v>
      </c>
      <c r="L26">
        <f t="shared" si="5"/>
        <v>0.20762699428571429</v>
      </c>
    </row>
    <row r="27" spans="1:12">
      <c r="A27">
        <v>-0.42279139714285713</v>
      </c>
      <c r="B27">
        <v>5.4051879999999997E-2</v>
      </c>
      <c r="D27">
        <f t="shared" si="0"/>
        <v>-0.42279139714285713</v>
      </c>
      <c r="E27">
        <f t="shared" si="1"/>
        <v>1.5443394285714285E-2</v>
      </c>
      <c r="G27">
        <f t="shared" si="2"/>
        <v>-2.6564766945299292</v>
      </c>
      <c r="H27">
        <f t="shared" si="3"/>
        <v>9.9114077142857138E-2</v>
      </c>
      <c r="K27">
        <f>INDEX($G$1:$H$85,2*ROW()-1,1)</f>
        <v>1.920895358255069</v>
      </c>
      <c r="L27">
        <f t="shared" si="5"/>
        <v>0.15669340285714284</v>
      </c>
    </row>
    <row r="28" spans="1:12">
      <c r="A28">
        <v>-0.41235831428571429</v>
      </c>
      <c r="B28">
        <v>6.8622160000000001E-2</v>
      </c>
      <c r="D28">
        <f t="shared" si="0"/>
        <v>-0.41235831428571429</v>
      </c>
      <c r="E28">
        <f t="shared" si="1"/>
        <v>1.9606331428571429E-2</v>
      </c>
      <c r="G28">
        <f t="shared" si="2"/>
        <v>-2.5909237016133422</v>
      </c>
      <c r="H28">
        <f t="shared" si="3"/>
        <v>0.10327701428571429</v>
      </c>
      <c r="K28">
        <f t="shared" si="4"/>
        <v>2.4478625375285747</v>
      </c>
      <c r="L28">
        <f t="shared" si="5"/>
        <v>0.11340441428571428</v>
      </c>
    </row>
    <row r="29" spans="1:12">
      <c r="A29">
        <v>-0.40142654857142857</v>
      </c>
      <c r="B29">
        <v>8.5085750000000002E-2</v>
      </c>
      <c r="D29">
        <f t="shared" si="0"/>
        <v>-0.40142654857142857</v>
      </c>
      <c r="E29">
        <f t="shared" si="1"/>
        <v>2.4310214285714286E-2</v>
      </c>
      <c r="G29">
        <f t="shared" si="2"/>
        <v>-2.5222373918958123</v>
      </c>
      <c r="H29">
        <f t="shared" si="3"/>
        <v>0.10798089714285714</v>
      </c>
      <c r="K29">
        <f t="shared" si="4"/>
        <v>2.5222373918958123</v>
      </c>
      <c r="L29">
        <f t="shared" si="5"/>
        <v>0.10798089714285714</v>
      </c>
    </row>
    <row r="30" spans="1:12">
      <c r="A30">
        <v>-0.39483605714285713</v>
      </c>
      <c r="B30">
        <v>9.5520729999999998E-2</v>
      </c>
      <c r="D30">
        <f t="shared" si="0"/>
        <v>-0.39483605714285713</v>
      </c>
      <c r="E30">
        <f t="shared" si="1"/>
        <v>2.7291637142857143E-2</v>
      </c>
      <c r="G30">
        <f t="shared" si="2"/>
        <v>-2.4808281129847196</v>
      </c>
      <c r="H30">
        <f t="shared" si="3"/>
        <v>0.11096232</v>
      </c>
      <c r="K30">
        <f t="shared" si="4"/>
        <v>2.6564766945299292</v>
      </c>
      <c r="L30">
        <f t="shared" si="5"/>
        <v>9.9114077142857138E-2</v>
      </c>
    </row>
    <row r="31" spans="1:12">
      <c r="A31">
        <v>-0.38958942285714282</v>
      </c>
      <c r="B31">
        <v>0.10406806</v>
      </c>
      <c r="D31">
        <f t="shared" si="0"/>
        <v>-0.38958942285714282</v>
      </c>
      <c r="E31">
        <f t="shared" si="1"/>
        <v>2.9733731428571431E-2</v>
      </c>
      <c r="G31">
        <f t="shared" si="2"/>
        <v>-2.4478625375285747</v>
      </c>
      <c r="H31">
        <f t="shared" si="3"/>
        <v>0.11340441428571428</v>
      </c>
      <c r="K31">
        <f t="shared" si="4"/>
        <v>2.8143521016045523</v>
      </c>
      <c r="L31">
        <f t="shared" si="5"/>
        <v>9.0729622857142853E-2</v>
      </c>
    </row>
    <row r="32" spans="1:12">
      <c r="A32">
        <v>-0.34904799428571431</v>
      </c>
      <c r="B32">
        <v>0.17522807000000001</v>
      </c>
      <c r="D32">
        <f t="shared" si="0"/>
        <v>-0.34904799428571431</v>
      </c>
      <c r="E32">
        <f t="shared" si="1"/>
        <v>5.006516285714286E-2</v>
      </c>
      <c r="G32">
        <f t="shared" si="2"/>
        <v>-2.1931332291965044</v>
      </c>
      <c r="H32">
        <f t="shared" si="3"/>
        <v>0.13373584571428571</v>
      </c>
      <c r="K32">
        <f t="shared" si="4"/>
        <v>2.9580057700637865</v>
      </c>
      <c r="L32">
        <f t="shared" si="5"/>
        <v>8.5686157142857142E-2</v>
      </c>
    </row>
    <row r="33" spans="1:12">
      <c r="A33">
        <v>-0.30571999142857142</v>
      </c>
      <c r="B33">
        <v>0.25557952</v>
      </c>
      <c r="D33">
        <f t="shared" si="0"/>
        <v>-0.30571999142857142</v>
      </c>
      <c r="E33">
        <f t="shared" si="1"/>
        <v>7.3022719999999999E-2</v>
      </c>
      <c r="G33">
        <f t="shared" si="2"/>
        <v>-1.920895358255069</v>
      </c>
      <c r="H33">
        <f t="shared" si="3"/>
        <v>0.15669340285714284</v>
      </c>
      <c r="K33">
        <f t="shared" si="4"/>
        <v>3.0773152909062276</v>
      </c>
      <c r="L33">
        <f t="shared" si="5"/>
        <v>8.3826568571428561E-2</v>
      </c>
    </row>
    <row r="34" spans="1:12">
      <c r="A34">
        <v>-0.25447283428571432</v>
      </c>
      <c r="B34">
        <v>0.34763226000000003</v>
      </c>
      <c r="D34">
        <f t="shared" si="0"/>
        <v>-0.25447283428571432</v>
      </c>
      <c r="E34">
        <f t="shared" si="1"/>
        <v>9.9323502857142865E-2</v>
      </c>
      <c r="G34">
        <f t="shared" si="2"/>
        <v>-1.598899973460346</v>
      </c>
      <c r="H34">
        <f t="shared" si="3"/>
        <v>0.18299418571428572</v>
      </c>
      <c r="K34">
        <f t="shared" si="4"/>
        <v>3.0933300710887051</v>
      </c>
      <c r="L34">
        <f t="shared" si="5"/>
        <v>8.3744002857142855E-2</v>
      </c>
    </row>
    <row r="35" spans="1:12">
      <c r="A35">
        <v>-0.20029431999999997</v>
      </c>
      <c r="B35">
        <v>0.43384708999999999</v>
      </c>
      <c r="D35">
        <f t="shared" si="0"/>
        <v>-0.20029431999999997</v>
      </c>
      <c r="E35">
        <f t="shared" si="1"/>
        <v>0.12395631142857143</v>
      </c>
      <c r="G35">
        <f t="shared" si="2"/>
        <v>-1.2584863285355261</v>
      </c>
      <c r="H35">
        <f t="shared" si="3"/>
        <v>0.20762699428571429</v>
      </c>
      <c r="K35">
        <f t="shared" si="4"/>
        <v>3.1050107639021642</v>
      </c>
      <c r="L35">
        <f t="shared" si="5"/>
        <v>8.3705385714285707E-2</v>
      </c>
    </row>
    <row r="36" spans="1:12">
      <c r="A36">
        <v>-0.16514714571428574</v>
      </c>
      <c r="B36">
        <v>0.48105572000000002</v>
      </c>
      <c r="D36">
        <f t="shared" si="0"/>
        <v>-0.16514714571428574</v>
      </c>
      <c r="E36">
        <f t="shared" si="1"/>
        <v>0.13744449142857143</v>
      </c>
      <c r="G36">
        <f t="shared" si="2"/>
        <v>-1.0376501194746464</v>
      </c>
      <c r="H36">
        <f t="shared" si="3"/>
        <v>0.22111517428571428</v>
      </c>
      <c r="K36">
        <f t="shared" si="4"/>
        <v>3.1205761168155983</v>
      </c>
      <c r="L36">
        <f t="shared" si="5"/>
        <v>8.3678111428571428E-2</v>
      </c>
    </row>
    <row r="37" spans="1:12">
      <c r="A37">
        <v>-0.13840108857142858</v>
      </c>
      <c r="B37">
        <v>0.51161217999999997</v>
      </c>
      <c r="D37">
        <f t="shared" si="0"/>
        <v>-0.13840108857142858</v>
      </c>
      <c r="E37">
        <f t="shared" si="1"/>
        <v>0.14617490857142856</v>
      </c>
      <c r="G37">
        <f t="shared" si="2"/>
        <v>-0.86959968620966055</v>
      </c>
      <c r="H37">
        <f t="shared" si="3"/>
        <v>0.22984559142857142</v>
      </c>
      <c r="K37">
        <f t="shared" si="4"/>
        <v>3.1249825864793555</v>
      </c>
      <c r="L37">
        <f t="shared" si="5"/>
        <v>8.3674488571428562E-2</v>
      </c>
    </row>
    <row r="38" spans="1:12">
      <c r="A38">
        <v>-0.10808217142857141</v>
      </c>
      <c r="B38">
        <v>0.54019556000000002</v>
      </c>
      <c r="D38">
        <f t="shared" si="0"/>
        <v>-0.10808217142857141</v>
      </c>
      <c r="E38">
        <f t="shared" si="1"/>
        <v>0.15434158857142857</v>
      </c>
      <c r="G38">
        <f t="shared" si="2"/>
        <v>-0.67910031148806516</v>
      </c>
      <c r="H38">
        <f t="shared" si="3"/>
        <v>0.23801227142857143</v>
      </c>
      <c r="K38">
        <f t="shared" si="4"/>
        <v>3.1282720314592023</v>
      </c>
      <c r="L38">
        <f t="shared" si="5"/>
        <v>8.3672702857142858E-2</v>
      </c>
    </row>
    <row r="39" spans="1:12">
      <c r="A39">
        <v>-7.617014857142862E-2</v>
      </c>
      <c r="B39">
        <v>0.56297649999999999</v>
      </c>
      <c r="D39">
        <f t="shared" si="0"/>
        <v>-7.617014857142862E-2</v>
      </c>
      <c r="E39">
        <f t="shared" si="1"/>
        <v>0.16085042857142856</v>
      </c>
      <c r="G39">
        <f t="shared" si="2"/>
        <v>-0.47859115834968646</v>
      </c>
      <c r="H39">
        <f t="shared" si="3"/>
        <v>0.24452111142857141</v>
      </c>
      <c r="K39">
        <f t="shared" si="4"/>
        <v>3.1317958572029649</v>
      </c>
      <c r="L39">
        <f t="shared" si="5"/>
        <v>8.3671511428571418E-2</v>
      </c>
    </row>
    <row r="40" spans="1:12">
      <c r="A40">
        <v>-4.6927294285714294E-2</v>
      </c>
      <c r="B40">
        <v>0.57704449999999996</v>
      </c>
      <c r="D40">
        <f t="shared" si="0"/>
        <v>-4.6927294285714294E-2</v>
      </c>
      <c r="E40">
        <f t="shared" si="1"/>
        <v>0.16486985714285712</v>
      </c>
      <c r="G40">
        <f t="shared" si="2"/>
        <v>-0.29485288596169262</v>
      </c>
      <c r="H40">
        <f t="shared" si="3"/>
        <v>0.24854053999999998</v>
      </c>
      <c r="K40">
        <f t="shared" si="4"/>
        <v>3.1349673219147007</v>
      </c>
      <c r="L40">
        <f t="shared" si="5"/>
        <v>8.367094571428571E-2</v>
      </c>
    </row>
    <row r="41" spans="1:12">
      <c r="A41">
        <v>-1.8652840000000004E-2</v>
      </c>
      <c r="B41">
        <v>0.58432589999999995</v>
      </c>
      <c r="D41">
        <f t="shared" si="0"/>
        <v>-1.8652840000000004E-2</v>
      </c>
      <c r="E41">
        <f t="shared" si="1"/>
        <v>0.16695025714285713</v>
      </c>
      <c r="G41">
        <f t="shared" si="2"/>
        <v>-0.11719925022517169</v>
      </c>
      <c r="H41">
        <f t="shared" si="3"/>
        <v>0.25062094000000001</v>
      </c>
      <c r="K41">
        <f t="shared" si="4"/>
        <v>3.1371405859526638</v>
      </c>
      <c r="L41">
        <f t="shared" si="5"/>
        <v>8.3670765714285708E-2</v>
      </c>
    </row>
    <row r="42" spans="1:12">
      <c r="A42">
        <v>-6.7805142857141343E-4</v>
      </c>
      <c r="B42">
        <v>0.58569298000000003</v>
      </c>
      <c r="D42">
        <f t="shared" si="0"/>
        <v>-6.7805142857141343E-4</v>
      </c>
      <c r="E42">
        <f t="shared" si="1"/>
        <v>0.16734085142857144</v>
      </c>
      <c r="G42">
        <f t="shared" si="2"/>
        <v>-4.2603227735120335E-3</v>
      </c>
      <c r="H42">
        <f t="shared" si="3"/>
        <v>0.25101153428571432</v>
      </c>
      <c r="K42">
        <f t="shared" si="4"/>
        <v>3.1395486077456614</v>
      </c>
      <c r="L42">
        <f t="shared" si="5"/>
        <v>8.367069142857142E-2</v>
      </c>
    </row>
    <row r="43" spans="1:12">
      <c r="A43">
        <v>0</v>
      </c>
      <c r="B43">
        <v>0.58569477999999997</v>
      </c>
      <c r="D43">
        <f t="shared" si="0"/>
        <v>0</v>
      </c>
      <c r="E43">
        <f t="shared" si="1"/>
        <v>0.16734136571428571</v>
      </c>
      <c r="G43">
        <f t="shared" si="2"/>
        <v>0</v>
      </c>
      <c r="H43">
        <f t="shared" si="3"/>
        <v>0.25101204857142856</v>
      </c>
      <c r="K43">
        <f t="shared" si="4"/>
        <v>3.1415926535897931</v>
      </c>
      <c r="L43">
        <f t="shared" si="5"/>
        <v>8.3670682857142853E-2</v>
      </c>
    </row>
    <row r="44" spans="1:12">
      <c r="A44">
        <v>6.7805142857141343E-4</v>
      </c>
      <c r="B44">
        <v>0.58569298000000003</v>
      </c>
      <c r="D44">
        <f t="shared" si="0"/>
        <v>6.7805142857141343E-4</v>
      </c>
      <c r="E44">
        <f t="shared" si="1"/>
        <v>0.16734085142857144</v>
      </c>
      <c r="G44">
        <f t="shared" si="2"/>
        <v>4.2603227735120335E-3</v>
      </c>
      <c r="H44">
        <f t="shared" si="3"/>
        <v>0.25101153428571432</v>
      </c>
    </row>
    <row r="45" spans="1:12">
      <c r="A45">
        <v>1.8652840000000004E-2</v>
      </c>
      <c r="B45">
        <v>0.58432589999999995</v>
      </c>
      <c r="D45">
        <f t="shared" si="0"/>
        <v>1.8652840000000004E-2</v>
      </c>
      <c r="E45">
        <f t="shared" si="1"/>
        <v>0.16695025714285713</v>
      </c>
      <c r="G45">
        <f t="shared" si="2"/>
        <v>0.11719925022517169</v>
      </c>
      <c r="H45">
        <f t="shared" si="3"/>
        <v>0.25062094000000001</v>
      </c>
    </row>
    <row r="46" spans="1:12">
      <c r="A46">
        <v>4.6927294285714294E-2</v>
      </c>
      <c r="B46">
        <v>0.57704449999999996</v>
      </c>
      <c r="D46">
        <f t="shared" si="0"/>
        <v>4.6927294285714294E-2</v>
      </c>
      <c r="E46">
        <f t="shared" si="1"/>
        <v>0.16486985714285712</v>
      </c>
      <c r="G46">
        <f t="shared" si="2"/>
        <v>0.29485288596169262</v>
      </c>
      <c r="H46">
        <f t="shared" si="3"/>
        <v>0.24854053999999998</v>
      </c>
    </row>
    <row r="47" spans="1:12">
      <c r="A47">
        <v>7.617014857142862E-2</v>
      </c>
      <c r="B47">
        <v>0.56297649999999999</v>
      </c>
      <c r="D47">
        <f t="shared" si="0"/>
        <v>7.617014857142862E-2</v>
      </c>
      <c r="E47">
        <f t="shared" si="1"/>
        <v>0.16085042857142856</v>
      </c>
      <c r="G47">
        <f t="shared" si="2"/>
        <v>0.47859115834968646</v>
      </c>
      <c r="H47">
        <f t="shared" si="3"/>
        <v>0.24452111142857141</v>
      </c>
    </row>
    <row r="48" spans="1:12">
      <c r="A48">
        <v>0.10808217142857141</v>
      </c>
      <c r="B48">
        <v>0.54019556000000002</v>
      </c>
      <c r="D48">
        <f t="shared" si="0"/>
        <v>0.10808217142857141</v>
      </c>
      <c r="E48">
        <f t="shared" si="1"/>
        <v>0.15434158857142857</v>
      </c>
      <c r="G48">
        <f t="shared" si="2"/>
        <v>0.67910031148806516</v>
      </c>
      <c r="H48">
        <f t="shared" si="3"/>
        <v>0.23801227142857143</v>
      </c>
    </row>
    <row r="49" spans="1:8">
      <c r="A49">
        <v>0.13840108857142858</v>
      </c>
      <c r="B49">
        <v>0.51161217999999997</v>
      </c>
      <c r="D49">
        <f t="shared" si="0"/>
        <v>0.13840108857142858</v>
      </c>
      <c r="E49">
        <f t="shared" si="1"/>
        <v>0.14617490857142856</v>
      </c>
      <c r="G49">
        <f t="shared" si="2"/>
        <v>0.86959968620966055</v>
      </c>
      <c r="H49">
        <f t="shared" si="3"/>
        <v>0.22984559142857142</v>
      </c>
    </row>
    <row r="50" spans="1:8">
      <c r="A50">
        <v>0.16514714571428574</v>
      </c>
      <c r="B50">
        <v>0.48105572000000002</v>
      </c>
      <c r="D50">
        <f t="shared" si="0"/>
        <v>0.16514714571428574</v>
      </c>
      <c r="E50">
        <f t="shared" si="1"/>
        <v>0.13744449142857143</v>
      </c>
      <c r="G50">
        <f t="shared" si="2"/>
        <v>1.0376501194746464</v>
      </c>
      <c r="H50">
        <f t="shared" si="3"/>
        <v>0.22111517428571428</v>
      </c>
    </row>
    <row r="51" spans="1:8">
      <c r="A51">
        <v>0.20029431999999997</v>
      </c>
      <c r="B51">
        <v>0.43384708999999999</v>
      </c>
      <c r="D51">
        <f t="shared" si="0"/>
        <v>0.20029431999999997</v>
      </c>
      <c r="E51">
        <f t="shared" si="1"/>
        <v>0.12395631142857143</v>
      </c>
      <c r="G51">
        <f t="shared" si="2"/>
        <v>1.2584863285355261</v>
      </c>
      <c r="H51">
        <f t="shared" si="3"/>
        <v>0.20762699428571429</v>
      </c>
    </row>
    <row r="52" spans="1:8">
      <c r="A52">
        <v>0.25447283428571432</v>
      </c>
      <c r="B52">
        <v>0.34763226000000003</v>
      </c>
      <c r="D52">
        <f t="shared" si="0"/>
        <v>0.25447283428571432</v>
      </c>
      <c r="E52">
        <f t="shared" si="1"/>
        <v>9.9323502857142865E-2</v>
      </c>
      <c r="G52">
        <f t="shared" si="2"/>
        <v>1.598899973460346</v>
      </c>
      <c r="H52">
        <f t="shared" si="3"/>
        <v>0.18299418571428572</v>
      </c>
    </row>
    <row r="53" spans="1:8">
      <c r="A53">
        <v>0.30571999142857142</v>
      </c>
      <c r="B53">
        <v>0.25557952</v>
      </c>
      <c r="D53">
        <f t="shared" si="0"/>
        <v>0.30571999142857142</v>
      </c>
      <c r="E53">
        <f t="shared" si="1"/>
        <v>7.3022719999999999E-2</v>
      </c>
      <c r="G53">
        <f t="shared" si="2"/>
        <v>1.920895358255069</v>
      </c>
      <c r="H53">
        <f t="shared" si="3"/>
        <v>0.15669340285714284</v>
      </c>
    </row>
    <row r="54" spans="1:8">
      <c r="A54">
        <v>0.34904799428571431</v>
      </c>
      <c r="B54">
        <v>0.17522807000000001</v>
      </c>
      <c r="D54">
        <f t="shared" si="0"/>
        <v>0.34904799428571431</v>
      </c>
      <c r="E54">
        <f t="shared" si="1"/>
        <v>5.006516285714286E-2</v>
      </c>
      <c r="G54">
        <f t="shared" si="2"/>
        <v>2.1931332291965044</v>
      </c>
      <c r="H54">
        <f t="shared" si="3"/>
        <v>0.13373584571428571</v>
      </c>
    </row>
    <row r="55" spans="1:8">
      <c r="A55">
        <v>0.38958942285714282</v>
      </c>
      <c r="B55">
        <v>0.10406806</v>
      </c>
      <c r="D55">
        <f t="shared" si="0"/>
        <v>0.38958942285714282</v>
      </c>
      <c r="E55">
        <f t="shared" si="1"/>
        <v>2.9733731428571431E-2</v>
      </c>
      <c r="G55">
        <f t="shared" si="2"/>
        <v>2.4478625375285747</v>
      </c>
      <c r="H55">
        <f t="shared" si="3"/>
        <v>0.11340441428571428</v>
      </c>
    </row>
    <row r="56" spans="1:8">
      <c r="A56">
        <v>0.39483605714285713</v>
      </c>
      <c r="B56">
        <v>9.5520729999999998E-2</v>
      </c>
      <c r="D56">
        <f t="shared" si="0"/>
        <v>0.39483605714285713</v>
      </c>
      <c r="E56">
        <f t="shared" si="1"/>
        <v>2.7291637142857143E-2</v>
      </c>
      <c r="G56">
        <f t="shared" si="2"/>
        <v>2.4808281129847196</v>
      </c>
      <c r="H56">
        <f t="shared" si="3"/>
        <v>0.11096232</v>
      </c>
    </row>
    <row r="57" spans="1:8">
      <c r="A57">
        <v>0.40142654857142857</v>
      </c>
      <c r="B57">
        <v>8.5085750000000002E-2</v>
      </c>
      <c r="D57">
        <f t="shared" si="0"/>
        <v>0.40142654857142857</v>
      </c>
      <c r="E57">
        <f t="shared" si="1"/>
        <v>2.4310214285714286E-2</v>
      </c>
      <c r="G57">
        <f t="shared" si="2"/>
        <v>2.5222373918958123</v>
      </c>
      <c r="H57">
        <f t="shared" si="3"/>
        <v>0.10798089714285714</v>
      </c>
    </row>
    <row r="58" spans="1:8">
      <c r="A58">
        <v>0.41235831428571429</v>
      </c>
      <c r="B58">
        <v>6.8622160000000001E-2</v>
      </c>
      <c r="D58">
        <f t="shared" si="0"/>
        <v>0.41235831428571429</v>
      </c>
      <c r="E58">
        <f t="shared" si="1"/>
        <v>1.9606331428571429E-2</v>
      </c>
      <c r="G58">
        <f t="shared" si="2"/>
        <v>2.5909237016133422</v>
      </c>
      <c r="H58">
        <f t="shared" si="3"/>
        <v>0.10327701428571429</v>
      </c>
    </row>
    <row r="59" spans="1:8">
      <c r="A59">
        <v>0.42279139714285713</v>
      </c>
      <c r="B59">
        <v>5.4051879999999997E-2</v>
      </c>
      <c r="D59">
        <f t="shared" si="0"/>
        <v>0.42279139714285713</v>
      </c>
      <c r="E59">
        <f t="shared" si="1"/>
        <v>1.5443394285714285E-2</v>
      </c>
      <c r="G59">
        <f t="shared" si="2"/>
        <v>2.6564766945299292</v>
      </c>
      <c r="H59">
        <f t="shared" si="3"/>
        <v>9.9114077142857138E-2</v>
      </c>
    </row>
    <row r="60" spans="1:8">
      <c r="A60">
        <v>0.4327347857142857</v>
      </c>
      <c r="B60">
        <v>4.1377160000000003E-2</v>
      </c>
      <c r="D60">
        <f t="shared" si="0"/>
        <v>0.4327347857142857</v>
      </c>
      <c r="E60">
        <f t="shared" si="1"/>
        <v>1.1822045714285715E-2</v>
      </c>
      <c r="G60">
        <f t="shared" si="2"/>
        <v>2.7189528475055065</v>
      </c>
      <c r="H60">
        <f t="shared" si="3"/>
        <v>9.549272857142857E-2</v>
      </c>
    </row>
    <row r="61" spans="1:8">
      <c r="A61">
        <v>0.44791804857142858</v>
      </c>
      <c r="B61">
        <v>2.4706289999999999E-2</v>
      </c>
      <c r="D61">
        <f t="shared" si="0"/>
        <v>0.44791804857142858</v>
      </c>
      <c r="E61">
        <f t="shared" si="1"/>
        <v>7.0589399999999997E-3</v>
      </c>
      <c r="G61">
        <f t="shared" si="2"/>
        <v>2.8143521016045523</v>
      </c>
      <c r="H61">
        <f t="shared" si="3"/>
        <v>9.0729622857142853E-2</v>
      </c>
    </row>
    <row r="62" spans="1:8">
      <c r="A62">
        <v>0.45873098571428572</v>
      </c>
      <c r="B62">
        <v>1.513075E-2</v>
      </c>
      <c r="D62">
        <f t="shared" si="0"/>
        <v>0.45873098571428572</v>
      </c>
      <c r="E62">
        <f t="shared" si="1"/>
        <v>4.3230714285714287E-3</v>
      </c>
      <c r="G62">
        <f t="shared" si="2"/>
        <v>2.8822917893880087</v>
      </c>
      <c r="H62">
        <f t="shared" si="3"/>
        <v>8.7993754285714279E-2</v>
      </c>
    </row>
    <row r="63" spans="1:8">
      <c r="A63">
        <v>0.47078123999999999</v>
      </c>
      <c r="B63">
        <v>7.0541600000000003E-3</v>
      </c>
      <c r="D63">
        <f t="shared" si="0"/>
        <v>0.47078123999999999</v>
      </c>
      <c r="E63">
        <f t="shared" si="1"/>
        <v>2.0154742857142857E-3</v>
      </c>
      <c r="G63">
        <f t="shared" si="2"/>
        <v>2.9580057700637865</v>
      </c>
      <c r="H63">
        <f t="shared" si="3"/>
        <v>8.5686157142857142E-2</v>
      </c>
    </row>
    <row r="64" spans="1:8">
      <c r="A64">
        <v>0.48812787714285716</v>
      </c>
      <c r="B64">
        <v>8.0046000000000002E-4</v>
      </c>
      <c r="D64">
        <f t="shared" si="0"/>
        <v>0.48812787714285716</v>
      </c>
      <c r="E64">
        <f t="shared" si="1"/>
        <v>2.2870285714285716E-4</v>
      </c>
      <c r="G64">
        <f t="shared" si="2"/>
        <v>3.0669979056887624</v>
      </c>
      <c r="H64">
        <f t="shared" si="3"/>
        <v>8.3899385714285707E-2</v>
      </c>
    </row>
    <row r="65" spans="1:8">
      <c r="A65">
        <v>0.48976994000000001</v>
      </c>
      <c r="B65">
        <v>5.4560000000000003E-4</v>
      </c>
      <c r="D65">
        <f t="shared" si="0"/>
        <v>0.48976994000000001</v>
      </c>
      <c r="E65">
        <f t="shared" si="1"/>
        <v>1.5588571428571429E-4</v>
      </c>
      <c r="G65">
        <f t="shared" si="2"/>
        <v>3.0773152909062276</v>
      </c>
      <c r="H65">
        <f t="shared" si="3"/>
        <v>8.3826568571428561E-2</v>
      </c>
    </row>
    <row r="66" spans="1:8">
      <c r="A66">
        <v>0.49105140857142859</v>
      </c>
      <c r="B66">
        <v>3.8458999999999998E-4</v>
      </c>
      <c r="D66">
        <f t="shared" ref="D66:D85" si="6">A66</f>
        <v>0.49105140857142859</v>
      </c>
      <c r="E66">
        <f t="shared" ref="E66:E85" si="7">B66/3.5</f>
        <v>1.0988285714285714E-4</v>
      </c>
      <c r="G66">
        <f t="shared" ref="G66:G85" si="8">2*PI()*$D66</f>
        <v>3.08536699540584</v>
      </c>
      <c r="H66">
        <f t="shared" ref="H66:H85" si="9">($E$43-$E$1)/2+$E66</f>
        <v>8.3780565714285715E-2</v>
      </c>
    </row>
    <row r="67" spans="1:8">
      <c r="A67">
        <v>0.49231877142857144</v>
      </c>
      <c r="B67">
        <v>2.5661999999999999E-4</v>
      </c>
      <c r="D67">
        <f t="shared" si="6"/>
        <v>0.49231877142857144</v>
      </c>
      <c r="E67">
        <f t="shared" si="7"/>
        <v>7.3319999999999996E-5</v>
      </c>
      <c r="G67">
        <f t="shared" si="8"/>
        <v>3.0933300710887051</v>
      </c>
      <c r="H67">
        <f t="shared" si="9"/>
        <v>8.3744002857142855E-2</v>
      </c>
    </row>
    <row r="68" spans="1:8">
      <c r="A68">
        <v>0.49371367142857142</v>
      </c>
      <c r="B68">
        <v>1.4965000000000001E-4</v>
      </c>
      <c r="D68">
        <f t="shared" si="6"/>
        <v>0.49371367142857142</v>
      </c>
      <c r="E68">
        <f t="shared" si="7"/>
        <v>4.2757142857142861E-5</v>
      </c>
      <c r="G68">
        <f t="shared" si="8"/>
        <v>3.1020944862736899</v>
      </c>
      <c r="H68">
        <f t="shared" si="9"/>
        <v>8.371344E-2</v>
      </c>
    </row>
    <row r="69" spans="1:8">
      <c r="A69">
        <v>0.49417781142857142</v>
      </c>
      <c r="B69">
        <v>1.2146000000000001E-4</v>
      </c>
      <c r="D69">
        <f t="shared" si="6"/>
        <v>0.49417781142857142</v>
      </c>
      <c r="E69">
        <f t="shared" si="7"/>
        <v>3.4702857142857147E-5</v>
      </c>
      <c r="G69">
        <f t="shared" si="8"/>
        <v>3.1050107639021642</v>
      </c>
      <c r="H69">
        <f t="shared" si="9"/>
        <v>8.3705385714285707E-2</v>
      </c>
    </row>
    <row r="70" spans="1:8">
      <c r="A70">
        <v>0.49465503142857142</v>
      </c>
      <c r="B70">
        <v>9.6100000000000005E-5</v>
      </c>
      <c r="D70">
        <f t="shared" si="6"/>
        <v>0.49465503142857142</v>
      </c>
      <c r="E70">
        <f t="shared" si="7"/>
        <v>2.7457142857142858E-5</v>
      </c>
      <c r="G70">
        <f t="shared" si="8"/>
        <v>3.1080092255944565</v>
      </c>
      <c r="H70">
        <f t="shared" si="9"/>
        <v>8.369813999999999E-2</v>
      </c>
    </row>
    <row r="71" spans="1:8">
      <c r="A71">
        <v>0.49665511428571429</v>
      </c>
      <c r="B71">
        <v>2.5999999999999998E-5</v>
      </c>
      <c r="D71">
        <f t="shared" si="6"/>
        <v>0.49665511428571429</v>
      </c>
      <c r="E71">
        <f t="shared" si="7"/>
        <v>7.4285714285714284E-6</v>
      </c>
      <c r="G71">
        <f t="shared" si="8"/>
        <v>3.1205761168155983</v>
      </c>
      <c r="H71">
        <f t="shared" si="9"/>
        <v>8.3678111428571428E-2</v>
      </c>
    </row>
    <row r="72" spans="1:8">
      <c r="A72">
        <v>0.49702911142857142</v>
      </c>
      <c r="B72">
        <v>1.8580000000000002E-5</v>
      </c>
      <c r="D72">
        <f t="shared" si="6"/>
        <v>0.49702911142857142</v>
      </c>
      <c r="E72">
        <f t="shared" si="7"/>
        <v>5.3085714285714292E-6</v>
      </c>
      <c r="G72">
        <f t="shared" si="8"/>
        <v>3.1229260101685252</v>
      </c>
      <c r="H72">
        <f t="shared" si="9"/>
        <v>8.367599142857142E-2</v>
      </c>
    </row>
    <row r="73" spans="1:8">
      <c r="A73">
        <v>0.49735642571428573</v>
      </c>
      <c r="B73">
        <v>1.332E-5</v>
      </c>
      <c r="D73">
        <f t="shared" si="6"/>
        <v>0.49735642571428573</v>
      </c>
      <c r="E73">
        <f t="shared" si="7"/>
        <v>3.8057142857142854E-6</v>
      </c>
      <c r="G73">
        <f t="shared" si="8"/>
        <v>3.1249825864793555</v>
      </c>
      <c r="H73">
        <f t="shared" si="9"/>
        <v>8.3674488571428562E-2</v>
      </c>
    </row>
    <row r="74" spans="1:8">
      <c r="A74">
        <v>0.49763682857142855</v>
      </c>
      <c r="B74">
        <v>9.6600000000000007E-6</v>
      </c>
      <c r="D74">
        <f t="shared" si="6"/>
        <v>0.49763682857142855</v>
      </c>
      <c r="E74">
        <f t="shared" si="7"/>
        <v>2.7600000000000003E-6</v>
      </c>
      <c r="G74">
        <f t="shared" si="8"/>
        <v>3.1267444095914465</v>
      </c>
      <c r="H74">
        <f t="shared" si="9"/>
        <v>8.3673442857142857E-2</v>
      </c>
    </row>
    <row r="75" spans="1:8">
      <c r="A75">
        <v>0.49787995714285715</v>
      </c>
      <c r="B75">
        <v>7.0700000000000001E-6</v>
      </c>
      <c r="D75">
        <f t="shared" si="6"/>
        <v>0.49787995714285715</v>
      </c>
      <c r="E75">
        <f t="shared" si="7"/>
        <v>2.0200000000000001E-6</v>
      </c>
      <c r="G75">
        <f t="shared" si="8"/>
        <v>3.1282720314592023</v>
      </c>
      <c r="H75">
        <f t="shared" si="9"/>
        <v>8.3672702857142858E-2</v>
      </c>
    </row>
    <row r="76" spans="1:8">
      <c r="A76">
        <v>0.49818847999999999</v>
      </c>
      <c r="B76">
        <v>4.4800000000000003E-6</v>
      </c>
      <c r="D76">
        <f t="shared" si="6"/>
        <v>0.49818847999999999</v>
      </c>
      <c r="E76">
        <f t="shared" si="7"/>
        <v>1.28E-6</v>
      </c>
      <c r="G76">
        <f t="shared" si="8"/>
        <v>3.1302105377421312</v>
      </c>
      <c r="H76">
        <f t="shared" si="9"/>
        <v>8.3671962857142859E-2</v>
      </c>
    </row>
    <row r="77" spans="1:8">
      <c r="A77">
        <v>0.49844079142857145</v>
      </c>
      <c r="B77">
        <v>2.9000000000000002E-6</v>
      </c>
      <c r="D77">
        <f t="shared" si="6"/>
        <v>0.49844079142857145</v>
      </c>
      <c r="E77">
        <f t="shared" si="7"/>
        <v>8.2857142857142865E-7</v>
      </c>
      <c r="G77">
        <f t="shared" si="8"/>
        <v>3.1317958572029649</v>
      </c>
      <c r="H77">
        <f t="shared" si="9"/>
        <v>8.3671511428571418E-2</v>
      </c>
    </row>
    <row r="78" spans="1:8">
      <c r="A78">
        <v>0.49865574285714287</v>
      </c>
      <c r="B78">
        <v>1.88E-6</v>
      </c>
      <c r="D78">
        <f t="shared" si="6"/>
        <v>0.49865574285714287</v>
      </c>
      <c r="E78">
        <f t="shared" si="7"/>
        <v>5.3714285714285713E-7</v>
      </c>
      <c r="G78">
        <f t="shared" si="8"/>
        <v>3.1331464368607218</v>
      </c>
      <c r="H78">
        <f t="shared" si="9"/>
        <v>8.3671219999999991E-2</v>
      </c>
    </row>
    <row r="79" spans="1:8">
      <c r="A79">
        <v>0.49894554571428573</v>
      </c>
      <c r="B79">
        <v>9.1999999999999998E-7</v>
      </c>
      <c r="D79">
        <f t="shared" si="6"/>
        <v>0.49894554571428573</v>
      </c>
      <c r="E79">
        <f t="shared" si="7"/>
        <v>2.6285714285714284E-7</v>
      </c>
      <c r="G79">
        <f t="shared" si="8"/>
        <v>3.1349673219147007</v>
      </c>
      <c r="H79">
        <f t="shared" si="9"/>
        <v>8.367094571428571E-2</v>
      </c>
    </row>
    <row r="80" spans="1:8">
      <c r="A80">
        <v>0.49911382857142855</v>
      </c>
      <c r="B80">
        <v>5.5000000000000003E-7</v>
      </c>
      <c r="D80">
        <f t="shared" si="6"/>
        <v>0.49911382857142855</v>
      </c>
      <c r="E80">
        <f t="shared" si="7"/>
        <v>1.5714285714285714E-7</v>
      </c>
      <c r="G80">
        <f t="shared" si="8"/>
        <v>3.1360246742901507</v>
      </c>
      <c r="H80">
        <f t="shared" si="9"/>
        <v>8.3670839999999996E-2</v>
      </c>
    </row>
    <row r="81" spans="1:8">
      <c r="A81">
        <v>0.49929143142857141</v>
      </c>
      <c r="B81">
        <v>2.8999999999999998E-7</v>
      </c>
      <c r="D81">
        <f t="shared" si="6"/>
        <v>0.49929143142857141</v>
      </c>
      <c r="E81">
        <f t="shared" si="7"/>
        <v>8.2857142857142852E-8</v>
      </c>
      <c r="G81">
        <f t="shared" si="8"/>
        <v>3.1371405859526638</v>
      </c>
      <c r="H81">
        <f t="shared" si="9"/>
        <v>8.3670765714285708E-2</v>
      </c>
    </row>
    <row r="82" spans="1:8">
      <c r="A82">
        <v>0.49948773142857145</v>
      </c>
      <c r="B82">
        <v>1.1000000000000001E-7</v>
      </c>
      <c r="D82">
        <f t="shared" si="6"/>
        <v>0.49948773142857145</v>
      </c>
      <c r="E82">
        <f t="shared" si="7"/>
        <v>3.1428571428571429E-8</v>
      </c>
      <c r="G82">
        <f t="shared" si="8"/>
        <v>3.1383739752284634</v>
      </c>
      <c r="H82">
        <f t="shared" si="9"/>
        <v>8.3670714285714279E-2</v>
      </c>
    </row>
    <row r="83" spans="1:8">
      <c r="A83">
        <v>0.49967467999999998</v>
      </c>
      <c r="B83">
        <v>2.9999999999999997E-8</v>
      </c>
      <c r="D83">
        <f t="shared" si="6"/>
        <v>0.49967467999999998</v>
      </c>
      <c r="E83">
        <f t="shared" si="7"/>
        <v>8.57142857142857E-9</v>
      </c>
      <c r="G83">
        <f t="shared" si="8"/>
        <v>3.1395486077456614</v>
      </c>
      <c r="H83">
        <f t="shared" si="9"/>
        <v>8.367069142857142E-2</v>
      </c>
    </row>
    <row r="84" spans="1:8">
      <c r="A84">
        <v>0.49986163142857143</v>
      </c>
      <c r="B84">
        <v>0</v>
      </c>
      <c r="D84">
        <f t="shared" si="6"/>
        <v>0.49986163142857143</v>
      </c>
      <c r="E84">
        <f t="shared" si="7"/>
        <v>0</v>
      </c>
      <c r="G84">
        <f t="shared" si="8"/>
        <v>3.1407232582148179</v>
      </c>
      <c r="H84">
        <f t="shared" si="9"/>
        <v>8.3670682857142853E-2</v>
      </c>
    </row>
    <row r="85" spans="1:8">
      <c r="A85">
        <v>0.5</v>
      </c>
      <c r="B85">
        <v>0</v>
      </c>
      <c r="D85">
        <f t="shared" si="6"/>
        <v>0.5</v>
      </c>
      <c r="E85">
        <f t="shared" si="7"/>
        <v>0</v>
      </c>
      <c r="G85">
        <f t="shared" si="8"/>
        <v>3.1415926535897931</v>
      </c>
      <c r="H85">
        <f t="shared" si="9"/>
        <v>8.3670682857142853E-2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C1:K27"/>
  <sheetViews>
    <sheetView workbookViewId="0">
      <selection activeCell="J30" sqref="J30"/>
    </sheetView>
  </sheetViews>
  <sheetFormatPr defaultRowHeight="15"/>
  <cols>
    <col min="3" max="3" width="15.7109375" customWidth="1"/>
    <col min="4" max="4" width="13.85546875" customWidth="1"/>
    <col min="11" max="11" width="21.85546875" customWidth="1"/>
  </cols>
  <sheetData>
    <row r="1" spans="3:11">
      <c r="C1" t="s">
        <v>1</v>
      </c>
      <c r="D1" t="s">
        <v>2</v>
      </c>
      <c r="H1" t="s">
        <v>25</v>
      </c>
    </row>
    <row r="2" spans="3:11">
      <c r="C2">
        <v>0</v>
      </c>
      <c r="D2">
        <v>1</v>
      </c>
      <c r="G2">
        <f>D2-0.5</f>
        <v>0.5</v>
      </c>
      <c r="H2">
        <f>C2</f>
        <v>0</v>
      </c>
      <c r="I2">
        <f>(0.08801632*2.718281828^(-(($G2-0.0004287709)^2)/(2*0.1549219^2)))</f>
        <v>4.8592065122733549E-4</v>
      </c>
      <c r="J2">
        <f t="shared" ref="J2:J24" si="0">(0.2*2.718281828^(-(($G2-0.0004)^2)/0.05))</f>
        <v>1.3584090073304642E-3</v>
      </c>
    </row>
    <row r="3" spans="3:11">
      <c r="C3">
        <v>1.1000000000000001E-6</v>
      </c>
      <c r="D3">
        <v>0.9836068</v>
      </c>
      <c r="G3">
        <f t="shared" ref="G3:G24" si="1">D3-0.5</f>
        <v>0.4836068</v>
      </c>
      <c r="H3">
        <f t="shared" ref="H3:H24" si="2">C3</f>
        <v>1.1000000000000001E-6</v>
      </c>
      <c r="I3">
        <f t="shared" ref="I3:I24" si="3">(0.08801632*2.718281828^(-(($G3-0.0004287709)^2)/(2*0.1549219^2)))</f>
        <v>6.7971096949915179E-4</v>
      </c>
      <c r="J3">
        <f t="shared" si="0"/>
        <v>1.8748733978795962E-3</v>
      </c>
    </row>
    <row r="4" spans="3:11">
      <c r="C4">
        <v>5.2848999999999995E-4</v>
      </c>
      <c r="D4">
        <v>0.91755021000000003</v>
      </c>
      <c r="G4">
        <f t="shared" si="1"/>
        <v>0.41755021000000003</v>
      </c>
      <c r="H4">
        <f t="shared" si="2"/>
        <v>5.2848999999999995E-4</v>
      </c>
      <c r="I4">
        <f t="shared" si="3"/>
        <v>2.346311506377778E-3</v>
      </c>
      <c r="J4">
        <f t="shared" si="0"/>
        <v>6.1597205611997807E-3</v>
      </c>
    </row>
    <row r="5" spans="3:11">
      <c r="C5">
        <v>1.7780700000000001E-3</v>
      </c>
      <c r="D5">
        <v>0.88469326000000004</v>
      </c>
      <c r="G5">
        <f t="shared" si="1"/>
        <v>0.38469326000000004</v>
      </c>
      <c r="H5">
        <f t="shared" si="2"/>
        <v>1.7780700000000001E-3</v>
      </c>
      <c r="I5">
        <f t="shared" si="3"/>
        <v>4.0608441835494865E-3</v>
      </c>
      <c r="J5">
        <f t="shared" si="0"/>
        <v>1.0430051153075763E-2</v>
      </c>
    </row>
    <row r="6" spans="3:11">
      <c r="C6">
        <v>4.5668200000000001E-3</v>
      </c>
      <c r="D6">
        <v>0.84924920999999998</v>
      </c>
      <c r="G6">
        <f t="shared" si="1"/>
        <v>0.34924920999999998</v>
      </c>
      <c r="H6">
        <f t="shared" si="2"/>
        <v>4.5668200000000001E-3</v>
      </c>
      <c r="I6">
        <f t="shared" si="3"/>
        <v>6.9775359494594087E-3</v>
      </c>
      <c r="J6">
        <f t="shared" si="0"/>
        <v>1.7538560966275523E-2</v>
      </c>
    </row>
    <row r="7" spans="3:11">
      <c r="C7">
        <v>1.0370870000000001E-2</v>
      </c>
      <c r="D7">
        <v>0.80824720999999999</v>
      </c>
      <c r="G7">
        <f t="shared" si="1"/>
        <v>0.30824720999999999</v>
      </c>
      <c r="H7">
        <f t="shared" si="2"/>
        <v>1.0370870000000001E-2</v>
      </c>
      <c r="I7">
        <f t="shared" si="3"/>
        <v>1.2226230180135259E-2</v>
      </c>
      <c r="J7">
        <f t="shared" si="0"/>
        <v>3.0051701232480632E-2</v>
      </c>
      <c r="K7">
        <f>2*0.1549219^2</f>
        <v>4.8001590199219998E-2</v>
      </c>
    </row>
    <row r="8" spans="3:11">
      <c r="C8">
        <v>2.5106940000000001E-2</v>
      </c>
      <c r="D8">
        <v>0.74733841000000001</v>
      </c>
      <c r="G8">
        <f t="shared" si="1"/>
        <v>0.24733841000000001</v>
      </c>
      <c r="H8">
        <f t="shared" si="2"/>
        <v>2.5106940000000001E-2</v>
      </c>
      <c r="I8">
        <f t="shared" si="3"/>
        <v>2.4716555654330161E-2</v>
      </c>
      <c r="J8">
        <f t="shared" si="0"/>
        <v>5.9071336105753026E-2</v>
      </c>
    </row>
    <row r="9" spans="3:11">
      <c r="C9">
        <v>4.6898969999999998E-2</v>
      </c>
      <c r="D9">
        <v>0.68290196999999997</v>
      </c>
      <c r="G9">
        <f t="shared" si="1"/>
        <v>0.18290196999999997</v>
      </c>
      <c r="H9">
        <f t="shared" si="2"/>
        <v>4.6898969999999998E-2</v>
      </c>
      <c r="I9">
        <f t="shared" si="3"/>
        <v>4.3985885893372455E-2</v>
      </c>
      <c r="J9">
        <f t="shared" si="0"/>
        <v>0.10273758158473326</v>
      </c>
    </row>
    <row r="10" spans="3:11">
      <c r="C10">
        <v>7.0097030000000005E-2</v>
      </c>
      <c r="D10">
        <v>0.61168213999999999</v>
      </c>
      <c r="G10">
        <f t="shared" si="1"/>
        <v>0.11168213999999999</v>
      </c>
      <c r="H10">
        <f t="shared" si="2"/>
        <v>7.0097030000000005E-2</v>
      </c>
      <c r="I10">
        <f t="shared" si="3"/>
        <v>6.8011045430883682E-2</v>
      </c>
      <c r="J10">
        <f t="shared" si="0"/>
        <v>0.1561228305777197</v>
      </c>
    </row>
    <row r="11" spans="3:11">
      <c r="C11">
        <v>8.4130670000000005E-2</v>
      </c>
      <c r="D11">
        <v>0.53720639999999997</v>
      </c>
      <c r="G11">
        <f t="shared" si="1"/>
        <v>3.7206399999999973E-2</v>
      </c>
      <c r="H11">
        <f t="shared" si="2"/>
        <v>8.4130670000000005E-2</v>
      </c>
      <c r="I11">
        <f t="shared" si="3"/>
        <v>8.5570803438284548E-2</v>
      </c>
      <c r="J11">
        <f t="shared" si="0"/>
        <v>0.19465390683540451</v>
      </c>
    </row>
    <row r="12" spans="3:11">
      <c r="C12">
        <v>8.5917510000000002E-2</v>
      </c>
      <c r="D12">
        <v>0.49609130000000001</v>
      </c>
      <c r="G12">
        <f t="shared" si="1"/>
        <v>-3.9086999999999872E-3</v>
      </c>
      <c r="H12">
        <f t="shared" si="2"/>
        <v>8.5917510000000002E-2</v>
      </c>
      <c r="I12">
        <f t="shared" si="3"/>
        <v>8.7981829807022113E-2</v>
      </c>
      <c r="J12">
        <f t="shared" si="0"/>
        <v>0.19992575420176051</v>
      </c>
    </row>
    <row r="13" spans="3:11">
      <c r="C13">
        <v>8.5080539999999996E-2</v>
      </c>
      <c r="D13">
        <v>0.47439387999999999</v>
      </c>
      <c r="G13">
        <f t="shared" si="1"/>
        <v>-2.560612000000001E-2</v>
      </c>
      <c r="H13">
        <f t="shared" si="2"/>
        <v>8.5080539999999996E-2</v>
      </c>
      <c r="I13">
        <f t="shared" si="3"/>
        <v>8.6782202686367008E-2</v>
      </c>
      <c r="J13">
        <f t="shared" si="0"/>
        <v>0.19731294093138657</v>
      </c>
    </row>
    <row r="14" spans="3:11">
      <c r="C14">
        <v>7.8128779999999995E-2</v>
      </c>
      <c r="D14">
        <v>0.42226532999999999</v>
      </c>
      <c r="G14">
        <f t="shared" si="1"/>
        <v>-7.7734670000000006E-2</v>
      </c>
      <c r="H14">
        <f t="shared" si="2"/>
        <v>7.8128779999999995E-2</v>
      </c>
      <c r="I14">
        <f t="shared" si="3"/>
        <v>7.7497426472574779E-2</v>
      </c>
      <c r="J14">
        <f t="shared" si="0"/>
        <v>0.17701187725329548</v>
      </c>
    </row>
    <row r="15" spans="3:11">
      <c r="C15">
        <v>5.7937620000000002E-2</v>
      </c>
      <c r="D15">
        <v>0.34875288999999998</v>
      </c>
      <c r="G15">
        <f t="shared" si="1"/>
        <v>-0.15124711000000002</v>
      </c>
      <c r="H15">
        <f t="shared" si="2"/>
        <v>5.7937620000000002E-2</v>
      </c>
      <c r="I15">
        <f t="shared" si="3"/>
        <v>5.4502979067998558E-2</v>
      </c>
      <c r="J15">
        <f t="shared" si="0"/>
        <v>0.12626469370920687</v>
      </c>
    </row>
    <row r="16" spans="3:11">
      <c r="C16">
        <v>3.3075670000000001E-2</v>
      </c>
      <c r="D16">
        <v>0.27762436000000001</v>
      </c>
      <c r="G16">
        <f t="shared" si="1"/>
        <v>-0.22237563999999999</v>
      </c>
      <c r="H16">
        <f t="shared" si="2"/>
        <v>3.3075670000000001E-2</v>
      </c>
      <c r="I16">
        <f t="shared" si="3"/>
        <v>3.1291679501510981E-2</v>
      </c>
      <c r="J16">
        <f t="shared" si="0"/>
        <v>7.4123872852669595E-2</v>
      </c>
    </row>
    <row r="17" spans="3:10">
      <c r="C17">
        <v>1.586216E-2</v>
      </c>
      <c r="D17">
        <v>0.21821671000000001</v>
      </c>
      <c r="G17">
        <f t="shared" si="1"/>
        <v>-0.28178329000000002</v>
      </c>
      <c r="H17">
        <f t="shared" si="2"/>
        <v>1.586216E-2</v>
      </c>
      <c r="I17">
        <f t="shared" si="3"/>
        <v>1.6748933207549384E-2</v>
      </c>
      <c r="J17">
        <f t="shared" si="0"/>
        <v>4.0681326699440606E-2</v>
      </c>
    </row>
    <row r="18" spans="3:10">
      <c r="C18">
        <v>1.091078E-2</v>
      </c>
      <c r="D18">
        <v>0.19469429999999999</v>
      </c>
      <c r="G18">
        <f t="shared" si="1"/>
        <v>-0.30530570000000001</v>
      </c>
      <c r="H18">
        <f t="shared" si="2"/>
        <v>1.091078E-2</v>
      </c>
      <c r="I18">
        <f t="shared" si="3"/>
        <v>1.2556278153354078E-2</v>
      </c>
      <c r="J18">
        <f t="shared" si="0"/>
        <v>3.0851885494314231E-2</v>
      </c>
    </row>
    <row r="19" spans="3:10">
      <c r="C19">
        <v>5.6840299999999996E-3</v>
      </c>
      <c r="D19">
        <v>0.16061020000000001</v>
      </c>
      <c r="G19">
        <f t="shared" si="1"/>
        <v>-0.33938979999999996</v>
      </c>
      <c r="H19">
        <f t="shared" si="2"/>
        <v>5.6840299999999996E-3</v>
      </c>
      <c r="I19">
        <f t="shared" si="3"/>
        <v>7.9394037421658594E-3</v>
      </c>
      <c r="J19">
        <f t="shared" si="0"/>
        <v>1.9869287607570021E-2</v>
      </c>
    </row>
    <row r="20" spans="3:10">
      <c r="C20">
        <v>1.16288E-3</v>
      </c>
      <c r="D20">
        <v>0.10242697000000001</v>
      </c>
      <c r="G20">
        <f t="shared" si="1"/>
        <v>-0.39757302999999999</v>
      </c>
      <c r="H20">
        <f t="shared" si="2"/>
        <v>1.16288E-3</v>
      </c>
      <c r="I20">
        <f t="shared" si="3"/>
        <v>3.2463080966768846E-3</v>
      </c>
      <c r="J20">
        <f t="shared" si="0"/>
        <v>8.4204789994792011E-3</v>
      </c>
    </row>
    <row r="21" spans="3:10">
      <c r="C21">
        <v>4.4373999999999998E-4</v>
      </c>
      <c r="D21">
        <v>7.8617279999999998E-2</v>
      </c>
      <c r="G21">
        <f t="shared" si="1"/>
        <v>-0.42138271999999999</v>
      </c>
      <c r="H21">
        <f t="shared" si="2"/>
        <v>4.4373999999999998E-4</v>
      </c>
      <c r="I21">
        <f t="shared" si="3"/>
        <v>2.1616581628835447E-3</v>
      </c>
      <c r="J21">
        <f t="shared" si="0"/>
        <v>5.6990763014814379E-3</v>
      </c>
    </row>
    <row r="22" spans="3:10">
      <c r="C22">
        <v>1.961E-5</v>
      </c>
      <c r="D22">
        <v>3.294892E-2</v>
      </c>
      <c r="G22">
        <f t="shared" si="1"/>
        <v>-0.46705108000000001</v>
      </c>
      <c r="H22">
        <f t="shared" si="2"/>
        <v>1.961E-5</v>
      </c>
      <c r="I22">
        <f t="shared" si="3"/>
        <v>9.2756755735086014E-4</v>
      </c>
      <c r="J22">
        <f t="shared" si="0"/>
        <v>2.5297162022471461E-3</v>
      </c>
    </row>
    <row r="23" spans="3:10">
      <c r="C23">
        <v>2.9999999999999999E-7</v>
      </c>
      <c r="D23">
        <v>1.1829299999999999E-2</v>
      </c>
      <c r="G23">
        <f t="shared" si="1"/>
        <v>-0.48817070000000001</v>
      </c>
      <c r="H23">
        <f t="shared" si="2"/>
        <v>2.9999999999999999E-7</v>
      </c>
      <c r="I23">
        <f t="shared" si="3"/>
        <v>6.09057227716694E-4</v>
      </c>
      <c r="J23">
        <f t="shared" si="0"/>
        <v>1.6892603820514121E-3</v>
      </c>
    </row>
    <row r="24" spans="3:10">
      <c r="C24">
        <v>0</v>
      </c>
      <c r="D24">
        <v>0</v>
      </c>
      <c r="G24">
        <f t="shared" si="1"/>
        <v>-0.5</v>
      </c>
      <c r="H24">
        <f t="shared" si="2"/>
        <v>0</v>
      </c>
      <c r="I24">
        <f t="shared" si="3"/>
        <v>4.7731682758607073E-4</v>
      </c>
      <c r="J24">
        <f t="shared" si="0"/>
        <v>1.3368474159267017E-3</v>
      </c>
    </row>
    <row r="26" spans="3:10">
      <c r="D26">
        <f>0.08801632*2.718^((-(t-0.004288)^2)/(2*-0.1549219^2))</f>
        <v>9.5145065622469577E-2</v>
      </c>
    </row>
    <row r="27" spans="3:10">
      <c r="D27">
        <f>EXP(1)</f>
        <v>2.7182818284590451</v>
      </c>
      <c r="I27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11</vt:i4>
      </vt:variant>
    </vt:vector>
  </HeadingPairs>
  <TitlesOfParts>
    <vt:vector size="16" baseType="lpstr">
      <vt:lpstr>Sheet1</vt:lpstr>
      <vt:lpstr>Sheet2</vt:lpstr>
      <vt:lpstr>Sheet3</vt:lpstr>
      <vt:lpstr>Sheet4</vt:lpstr>
      <vt:lpstr>Sheet5</vt:lpstr>
      <vt:lpstr>a</vt:lpstr>
      <vt:lpstr>a_bell</vt:lpstr>
      <vt:lpstr>b</vt:lpstr>
      <vt:lpstr>b_bell</vt:lpstr>
      <vt:lpstr>c_</vt:lpstr>
      <vt:lpstr>c_bell</vt:lpstr>
      <vt:lpstr>d</vt:lpstr>
      <vt:lpstr>e</vt:lpstr>
      <vt:lpstr>f</vt:lpstr>
      <vt:lpstr>t</vt:lpstr>
      <vt:lpstr>x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Chris</cp:lastModifiedBy>
  <dcterms:created xsi:type="dcterms:W3CDTF">2016-04-12T11:37:09Z</dcterms:created>
  <dcterms:modified xsi:type="dcterms:W3CDTF">2016-05-20T18:28:26Z</dcterms:modified>
</cp:coreProperties>
</file>